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3\CÔNG KHAI\DỰ TOÁN 2023 HĐND QUYET DINH\"/>
    </mc:Choice>
  </mc:AlternateContent>
  <bookViews>
    <workbookView xWindow="-118" yWindow="-118" windowWidth="15487" windowHeight="7881"/>
  </bookViews>
  <sheets>
    <sheet name="Sheet1" sheetId="1" r:id="rId1"/>
  </sheets>
  <externalReferences>
    <externalReference r:id="rId2"/>
  </externalReferences>
  <definedNames>
    <definedName name="_xlnm.Print_Titles" localSheetId="0">Sheet1!$5:$6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" l="1"/>
  <c r="H72" i="1"/>
  <c r="E19" i="1"/>
  <c r="E18" i="1"/>
  <c r="E17" i="1"/>
  <c r="E16" i="1"/>
  <c r="E15" i="1"/>
  <c r="E14" i="1"/>
  <c r="E13" i="1"/>
  <c r="E11" i="1"/>
  <c r="E10" i="1"/>
  <c r="E69" i="1"/>
  <c r="E68" i="1"/>
  <c r="C66" i="1"/>
  <c r="E39" i="1"/>
  <c r="E20" i="1"/>
  <c r="E26" i="1"/>
  <c r="E54" i="1"/>
  <c r="E35" i="1"/>
  <c r="E23" i="1"/>
  <c r="E59" i="1"/>
  <c r="E27" i="1"/>
  <c r="E24" i="1"/>
  <c r="E22" i="1"/>
  <c r="E21" i="1"/>
  <c r="C67" i="1"/>
  <c r="E28" i="1"/>
  <c r="E58" i="1"/>
  <c r="E29" i="1"/>
  <c r="E32" i="1"/>
  <c r="E25" i="1"/>
  <c r="E30" i="1"/>
  <c r="E31" i="1"/>
  <c r="E33" i="1"/>
  <c r="E34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60" i="1"/>
  <c r="E61" i="1"/>
  <c r="E62" i="1"/>
  <c r="E63" i="1"/>
  <c r="E64" i="1"/>
  <c r="E12" i="1"/>
  <c r="E9" i="1"/>
  <c r="D8" i="1"/>
  <c r="G7" i="1" l="1"/>
  <c r="K7" i="1"/>
  <c r="D7" i="1"/>
  <c r="I8" i="1"/>
  <c r="I7" i="1" s="1"/>
  <c r="L8" i="1"/>
  <c r="J8" i="1" s="1"/>
  <c r="M8" i="1"/>
  <c r="M7" i="1" s="1"/>
  <c r="F8" i="1"/>
  <c r="F7" i="1" s="1"/>
  <c r="H7" i="1"/>
  <c r="E8" i="1"/>
  <c r="C62" i="1"/>
  <c r="C63" i="1"/>
  <c r="C64" i="1"/>
  <c r="C65" i="1"/>
  <c r="L7" i="1" l="1"/>
  <c r="E7" i="1"/>
  <c r="J10" i="1"/>
  <c r="J11" i="1"/>
  <c r="C11" i="1" s="1"/>
  <c r="J12" i="1"/>
  <c r="J13" i="1"/>
  <c r="J14" i="1"/>
  <c r="J15" i="1"/>
  <c r="C15" i="1" s="1"/>
  <c r="J16" i="1"/>
  <c r="J17" i="1"/>
  <c r="J18" i="1"/>
  <c r="C18" i="1" s="1"/>
  <c r="J19" i="1"/>
  <c r="C19" i="1" s="1"/>
  <c r="J20" i="1"/>
  <c r="J21" i="1"/>
  <c r="J22" i="1"/>
  <c r="C22" i="1" s="1"/>
  <c r="J23" i="1"/>
  <c r="C23" i="1" s="1"/>
  <c r="J24" i="1"/>
  <c r="J25" i="1"/>
  <c r="J26" i="1"/>
  <c r="J27" i="1"/>
  <c r="C27" i="1" s="1"/>
  <c r="J28" i="1"/>
  <c r="J29" i="1"/>
  <c r="J30" i="1"/>
  <c r="J31" i="1"/>
  <c r="C31" i="1" s="1"/>
  <c r="J32" i="1"/>
  <c r="J33" i="1"/>
  <c r="J34" i="1"/>
  <c r="C34" i="1" s="1"/>
  <c r="J35" i="1"/>
  <c r="C35" i="1" s="1"/>
  <c r="J36" i="1"/>
  <c r="J37" i="1"/>
  <c r="J38" i="1"/>
  <c r="C38" i="1" s="1"/>
  <c r="J39" i="1"/>
  <c r="C39" i="1" s="1"/>
  <c r="J40" i="1"/>
  <c r="J41" i="1"/>
  <c r="J42" i="1"/>
  <c r="C42" i="1" s="1"/>
  <c r="J43" i="1"/>
  <c r="J44" i="1"/>
  <c r="J45" i="1"/>
  <c r="J46" i="1"/>
  <c r="C46" i="1" s="1"/>
  <c r="J47" i="1"/>
  <c r="C47" i="1" s="1"/>
  <c r="J48" i="1"/>
  <c r="J49" i="1"/>
  <c r="J50" i="1"/>
  <c r="C50" i="1" s="1"/>
  <c r="J51" i="1"/>
  <c r="C51" i="1" s="1"/>
  <c r="J52" i="1"/>
  <c r="J53" i="1"/>
  <c r="J54" i="1"/>
  <c r="C54" i="1" s="1"/>
  <c r="J55" i="1"/>
  <c r="C55" i="1" s="1"/>
  <c r="J56" i="1"/>
  <c r="J57" i="1"/>
  <c r="J58" i="1"/>
  <c r="C58" i="1" s="1"/>
  <c r="J59" i="1"/>
  <c r="J60" i="1"/>
  <c r="J61" i="1"/>
  <c r="C61" i="1" s="1"/>
  <c r="J68" i="1"/>
  <c r="C68" i="1" s="1"/>
  <c r="J69" i="1"/>
  <c r="C69" i="1" s="1"/>
  <c r="J70" i="1"/>
  <c r="J71" i="1"/>
  <c r="C71" i="1" s="1"/>
  <c r="J72" i="1"/>
  <c r="C72" i="1" s="1"/>
  <c r="J73" i="1"/>
  <c r="C73" i="1" s="1"/>
  <c r="J74" i="1"/>
  <c r="J75" i="1"/>
  <c r="C75" i="1" s="1"/>
  <c r="J9" i="1"/>
  <c r="C9" i="1" s="1"/>
  <c r="C10" i="1"/>
  <c r="C12" i="1"/>
  <c r="C13" i="1"/>
  <c r="C14" i="1"/>
  <c r="C16" i="1"/>
  <c r="C17" i="1"/>
  <c r="C20" i="1"/>
  <c r="C21" i="1"/>
  <c r="C24" i="1"/>
  <c r="C25" i="1"/>
  <c r="C26" i="1"/>
  <c r="C28" i="1"/>
  <c r="C29" i="1"/>
  <c r="C30" i="1"/>
  <c r="C32" i="1"/>
  <c r="C33" i="1"/>
  <c r="C36" i="1"/>
  <c r="C37" i="1"/>
  <c r="C40" i="1"/>
  <c r="C41" i="1"/>
  <c r="C43" i="1"/>
  <c r="C44" i="1"/>
  <c r="C45" i="1"/>
  <c r="C48" i="1"/>
  <c r="C49" i="1"/>
  <c r="C52" i="1"/>
  <c r="C53" i="1"/>
  <c r="C56" i="1"/>
  <c r="C57" i="1"/>
  <c r="C59" i="1"/>
  <c r="C60" i="1"/>
  <c r="C70" i="1"/>
  <c r="J7" i="1" l="1"/>
  <c r="C7" i="1" s="1"/>
  <c r="C8" i="1"/>
</calcChain>
</file>

<file path=xl/sharedStrings.xml><?xml version="1.0" encoding="utf-8"?>
<sst xmlns="http://schemas.openxmlformats.org/spreadsheetml/2006/main" count="95" uniqueCount="89">
  <si>
    <t>Đơn vị: Triệu đồng</t>
  </si>
  <si>
    <t>STT</t>
  </si>
  <si>
    <t>I</t>
  </si>
  <si>
    <t>II</t>
  </si>
  <si>
    <t>III</t>
  </si>
  <si>
    <t>IV</t>
  </si>
  <si>
    <t>V</t>
  </si>
  <si>
    <t>VI</t>
  </si>
  <si>
    <t>TÊN ĐƠN VỊ</t>
  </si>
  <si>
    <t>TỔNG SỐ</t>
  </si>
  <si>
    <t>CHI ĐẦU TƯ PHÁT TRIỂN  (KHÔNG KỂ CHƯƠNG TRÌNH MỤC TIÊU QUỐC GIA)</t>
  </si>
  <si>
    <t>CHI THƯỜNG XUYÊN (KHÔNG KỂ CHƯƠNG TRÌNH MỤC TIÊU QUỐC GIA)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</si>
  <si>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</si>
  <si>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</si>
  <si>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</si>
  <si>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</si>
  <si>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</si>
  <si>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</si>
  <si>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SỔ</t>
  </si>
  <si>
    <t>CHI ĐẨU TƯ PHÁT TRIỂN</t>
  </si>
  <si>
    <t>CHI THƯỜNG XUYÊN</t>
  </si>
  <si>
    <t>CÁC CƠ QUAN, TỔ CHỨC</t>
  </si>
  <si>
    <t>VII</t>
  </si>
  <si>
    <t>UBND TỈNH ĐỒNG NAI</t>
  </si>
  <si>
    <t>Sở Tài chính</t>
  </si>
  <si>
    <t>Sở Nội vụ</t>
  </si>
  <si>
    <t>Sở Ngoại vụ</t>
  </si>
  <si>
    <t>Sở Công thương</t>
  </si>
  <si>
    <t>Sở Tài nguyên Môi trường</t>
  </si>
  <si>
    <t>Sở Tư pháp</t>
  </si>
  <si>
    <t>Sở Giao thông vận tải</t>
  </si>
  <si>
    <t>Sở Xây dựng</t>
  </si>
  <si>
    <t>Công an tỉnh</t>
  </si>
  <si>
    <t>Bộ chỉ huy quân sự tỉnh</t>
  </si>
  <si>
    <t>Thanh tra tỉnh</t>
  </si>
  <si>
    <t>Đại học Đồng Nai</t>
  </si>
  <si>
    <t>Ban Quản lý các KCN</t>
  </si>
  <si>
    <t>Ban Dân tộc</t>
  </si>
  <si>
    <t>Hội chữ thập đỏ</t>
  </si>
  <si>
    <t>Hội người mù</t>
  </si>
  <si>
    <t>Hội cựu thanh niên xung phong</t>
  </si>
  <si>
    <t>Hội người cao tuổi</t>
  </si>
  <si>
    <t>Hội nông dân</t>
  </si>
  <si>
    <t>Hội cựu chiến binh</t>
  </si>
  <si>
    <t>Hội nhà báo</t>
  </si>
  <si>
    <t>Hội văn học nghệ thuật</t>
  </si>
  <si>
    <t>Liên minh Hợp tác xã</t>
  </si>
  <si>
    <t>Hội Luật gia</t>
  </si>
  <si>
    <t>Hội khuyến học</t>
  </si>
  <si>
    <t>Hội sinh viên</t>
  </si>
  <si>
    <t>Liên hiệp các tổ chức hữu nghị</t>
  </si>
  <si>
    <t>Ban Quản lý Khu công nghệ cao Công nghệ sinh học</t>
  </si>
  <si>
    <t>Dự phòng</t>
  </si>
  <si>
    <t>CHI KHÁC</t>
  </si>
  <si>
    <t xml:space="preserve">CHI BỔ SUNG CÓ MỤC TIÊU CHO NGÂN SÁCH HUYỆN </t>
  </si>
  <si>
    <t>Liên đoàn lao động tỉnh</t>
  </si>
  <si>
    <t>Nhà xuất bản Đồng Nai</t>
  </si>
  <si>
    <t>Văn phòng Ủy ban nhân dân tỉnh</t>
  </si>
  <si>
    <t>Sở Giáo dục và đào tạo</t>
  </si>
  <si>
    <t>Sở y tế</t>
  </si>
  <si>
    <t>Trường Cao đẳng kỹ thuật Đồng Nai</t>
  </si>
  <si>
    <t>Trường cao đẳng nghề Công nghệ cao Đồng Nai</t>
  </si>
  <si>
    <t>Trường Cao đẳng Y tế Đồng Nai</t>
  </si>
  <si>
    <t>Trường Chính trị Đồng Nai</t>
  </si>
  <si>
    <t>Sở Văn hóa Thể thao và Du lịch</t>
  </si>
  <si>
    <t>Sở Lao động Thương binh và Xã hội</t>
  </si>
  <si>
    <t>Sở Khoa học và Công nghệ</t>
  </si>
  <si>
    <t>Đài phát thanh và truyền hình Đồng Nai</t>
  </si>
  <si>
    <t>Liên hiệp các hội Khoa học và kỹ thuật</t>
  </si>
  <si>
    <t>Khu bảo tồn thiên nhiên văn hóa Đồng Nai</t>
  </si>
  <si>
    <t>Tỉnh đoàn (Nhà thiếu nhi)</t>
  </si>
  <si>
    <t>Ban Quản lý Khu dự trữ sinh quyển</t>
  </si>
  <si>
    <t>Sở Nông nghiệp Phát triển nông thôn</t>
  </si>
  <si>
    <t>Công ty khai thác công trình thủy lợi</t>
  </si>
  <si>
    <t>Ban quản lý dự án đầu tư xây dựng công trình giao thông</t>
  </si>
  <si>
    <t>Sở Thông tin và Truyền thông</t>
  </si>
  <si>
    <t>Sở Kế hoạch và Đầu tư</t>
  </si>
  <si>
    <t xml:space="preserve">Cục Quản lý thị trường </t>
  </si>
  <si>
    <t>Văn phòng Đoàn đại biểu quốc hội và Hội đồng nhân dân</t>
  </si>
  <si>
    <t>Hội nạn nhân chất độc da cam/đioxin</t>
  </si>
  <si>
    <t>Hội chiến sĩ cách mạng bị địch bắt tù đày</t>
  </si>
  <si>
    <t>UBMT Tổ quốc</t>
  </si>
  <si>
    <t>Hội liên hiệp phụ nữ</t>
  </si>
  <si>
    <t>Kho bạc nhà nước</t>
  </si>
  <si>
    <t>Bảo hiểm xã hội</t>
  </si>
  <si>
    <t>DỰ TOÁN CHI NGÂN SÁCH CẤP TỈNH CHO TỪNG CƠ QUAN, TỔ CHỨC NĂM 2023</t>
  </si>
  <si>
    <t>((Đính kèm Quyết định số                  /QĐ-UBND ngày             /12/2022 của UBND tỉnh Đồng Nai))</t>
  </si>
  <si>
    <t>Biểu số 51/CK-NSNN</t>
  </si>
  <si>
    <t>Đảng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</si>
</sst>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i/>
      <sz val="13"/>
      <name val="Times New Roman"/>
      <family val="1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0" fillId="0" borderId="0"/>
    <xf numFmtId="0" fontId="11" fillId="0" borderId="0"/>
    <xf numFmtId="0" fontId="15" fillId="0" borderId="0"/>
    <xf numFmtId="0" fontId="1" fillId="0" borderId="0"/>
    <xf numFmtId="43" fontId="2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6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3" fillId="0" borderId="0" xfId="0" applyFont="1" applyFill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 applyProtection="1">
      <alignment vertical="center" wrapText="1"/>
    </xf>
    <xf numFmtId="166" fontId="3" fillId="0" borderId="0" xfId="11" applyNumberFormat="1" applyFont="1" applyFill="1" applyAlignment="1">
      <alignment horizontal="center"/>
    </xf>
    <xf numFmtId="166" fontId="3" fillId="0" borderId="0" xfId="11" applyNumberFormat="1" applyFont="1" applyFill="1" applyAlignment="1">
      <alignment horizontal="right"/>
    </xf>
    <xf numFmtId="166" fontId="7" fillId="0" borderId="0" xfId="11" applyNumberFormat="1" applyFont="1" applyFill="1" applyAlignment="1">
      <alignment horizontal="centerContinuous"/>
    </xf>
    <xf numFmtId="166" fontId="3" fillId="0" borderId="0" xfId="11" applyNumberFormat="1" applyFont="1" applyFill="1" applyAlignment="1">
      <alignment horizontal="centerContinuous"/>
    </xf>
    <xf numFmtId="166" fontId="4" fillId="0" borderId="0" xfId="11" applyNumberFormat="1" applyFont="1" applyFill="1" applyAlignment="1">
      <alignment horizontal="right"/>
    </xf>
    <xf numFmtId="166" fontId="9" fillId="0" borderId="0" xfId="11" applyNumberFormat="1" applyFont="1" applyFill="1"/>
    <xf numFmtId="166" fontId="8" fillId="0" borderId="0" xfId="11" applyNumberFormat="1" applyFont="1" applyFill="1" applyBorder="1" applyAlignment="1">
      <alignment horizontal="center"/>
    </xf>
    <xf numFmtId="166" fontId="17" fillId="0" borderId="0" xfId="11" applyNumberFormat="1" applyFont="1" applyFill="1" applyBorder="1" applyAlignment="1">
      <alignment horizontal="right"/>
    </xf>
    <xf numFmtId="166" fontId="3" fillId="0" borderId="0" xfId="11" applyNumberFormat="1" applyFont="1" applyFill="1"/>
    <xf numFmtId="0" fontId="23" fillId="0" borderId="4" xfId="0" applyFont="1" applyFill="1" applyBorder="1" applyAlignment="1">
      <alignment vertical="center" wrapText="1"/>
    </xf>
    <xf numFmtId="166" fontId="22" fillId="0" borderId="4" xfId="11" applyNumberFormat="1" applyFont="1" applyFill="1" applyBorder="1"/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166" fontId="22" fillId="0" borderId="2" xfId="11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 applyProtection="1">
      <alignment horizontal="center" vertical="center"/>
    </xf>
    <xf numFmtId="164" fontId="24" fillId="0" borderId="4" xfId="0" applyNumberFormat="1" applyFont="1" applyFill="1" applyBorder="1" applyAlignment="1" applyProtection="1">
      <alignment vertical="center" wrapText="1"/>
    </xf>
    <xf numFmtId="166" fontId="24" fillId="0" borderId="4" xfId="11" applyNumberFormat="1" applyFont="1" applyFill="1" applyBorder="1" applyAlignment="1" applyProtection="1">
      <alignment vertical="center"/>
    </xf>
    <xf numFmtId="164" fontId="22" fillId="0" borderId="4" xfId="0" applyNumberFormat="1" applyFont="1" applyFill="1" applyBorder="1" applyAlignment="1" applyProtection="1">
      <alignment horizontal="center" vertical="center"/>
    </xf>
    <xf numFmtId="166" fontId="22" fillId="0" borderId="4" xfId="11" applyNumberFormat="1" applyFont="1" applyFill="1" applyBorder="1" applyAlignment="1" applyProtection="1">
      <alignment vertical="center"/>
    </xf>
    <xf numFmtId="166" fontId="26" fillId="0" borderId="4" xfId="11" applyNumberFormat="1" applyFont="1" applyFill="1" applyBorder="1"/>
    <xf numFmtId="166" fontId="22" fillId="0" borderId="4" xfId="11" applyNumberFormat="1" applyFont="1" applyFill="1" applyBorder="1" applyAlignment="1">
      <alignment vertical="center" wrapText="1"/>
    </xf>
    <xf numFmtId="166" fontId="24" fillId="0" borderId="5" xfId="11" applyNumberFormat="1" applyFont="1" applyFill="1" applyBorder="1" applyAlignment="1" applyProtection="1">
      <alignment vertical="center"/>
    </xf>
    <xf numFmtId="166" fontId="22" fillId="0" borderId="5" xfId="11" applyNumberFormat="1" applyFont="1" applyFill="1" applyBorder="1"/>
    <xf numFmtId="166" fontId="24" fillId="0" borderId="6" xfId="11" applyNumberFormat="1" applyFont="1" applyFill="1" applyBorder="1" applyAlignment="1">
      <alignment horizontal="center" vertical="center"/>
    </xf>
    <xf numFmtId="166" fontId="19" fillId="0" borderId="0" xfId="0" applyNumberFormat="1" applyFont="1" applyFill="1"/>
    <xf numFmtId="166" fontId="22" fillId="0" borderId="4" xfId="11" applyNumberFormat="1" applyFont="1" applyFill="1" applyBorder="1" applyAlignment="1">
      <alignment vertical="center"/>
    </xf>
    <xf numFmtId="166" fontId="22" fillId="0" borderId="3" xfId="11" applyNumberFormat="1" applyFont="1" applyFill="1" applyBorder="1" applyAlignment="1">
      <alignment horizontal="center" vertical="center" wrapText="1"/>
    </xf>
    <xf numFmtId="166" fontId="22" fillId="0" borderId="5" xfId="11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center" vertical="center" wrapText="1"/>
    </xf>
    <xf numFmtId="164" fontId="22" fillId="0" borderId="5" xfId="0" applyNumberFormat="1" applyFont="1" applyFill="1" applyBorder="1" applyAlignment="1" applyProtection="1">
      <alignment horizontal="center" vertical="center" wrapText="1"/>
    </xf>
    <xf numFmtId="166" fontId="22" fillId="0" borderId="3" xfId="11" applyNumberFormat="1" applyFont="1" applyFill="1" applyBorder="1" applyAlignment="1" applyProtection="1">
      <alignment horizontal="center" vertical="center" wrapText="1"/>
    </xf>
    <xf numFmtId="166" fontId="22" fillId="0" borderId="5" xfId="11" applyNumberFormat="1" applyFont="1" applyFill="1" applyBorder="1" applyAlignment="1" applyProtection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166" fontId="8" fillId="0" borderId="0" xfId="11" applyNumberFormat="1" applyFont="1" applyFill="1" applyBorder="1" applyAlignment="1">
      <alignment horizont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UNG/Google%20Drive/N&#258;M%202023/C&#212;NG%20KHAI/D&#7920;%20TO&#193;N%202023%20TR&#204;NH%20H&#272;ND%20T&#7880;NH/T&#192;I%20LI&#7878;U/20221119_PL_DuToan2023_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30"/>
      <sheetName val="31"/>
      <sheetName val="32"/>
      <sheetName val="33"/>
      <sheetName val="34"/>
      <sheetName val="35"/>
      <sheetName val="37"/>
      <sheetName val="38"/>
      <sheetName val="39"/>
      <sheetName val="41"/>
      <sheetName val="42"/>
      <sheetName val="III Chi_Tinh"/>
      <sheetName val="IV Thu_H"/>
      <sheetName val="V Chi_H"/>
      <sheetName val="VI BS_H"/>
      <sheetName val="I TTR THU"/>
      <sheetName val="II TTR C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D8" t="str">
            <v>NỘI DUNG</v>
          </cell>
          <cell r="E8" t="str">
            <v>DỰ TOÁN</v>
          </cell>
        </row>
        <row r="9">
          <cell r="D9" t="str">
            <v>2</v>
          </cell>
          <cell r="E9" t="str">
            <v>3</v>
          </cell>
        </row>
        <row r="10">
          <cell r="D10" t="str">
            <v>CHI THƯỜNG XUYÊN</v>
          </cell>
          <cell r="E10">
            <v>5511150</v>
          </cell>
        </row>
        <row r="11">
          <cell r="D11" t="str">
            <v>CHI QUÔC PHÒNG</v>
          </cell>
          <cell r="E11">
            <v>137548</v>
          </cell>
        </row>
        <row r="12">
          <cell r="D12" t="str">
            <v>Bộ chỉ huy quân sự tỉnh</v>
          </cell>
          <cell r="E12">
            <v>137548</v>
          </cell>
        </row>
        <row r="13">
          <cell r="D13" t="str">
            <v>Dự phòng</v>
          </cell>
          <cell r="E13">
            <v>0</v>
          </cell>
        </row>
        <row r="14">
          <cell r="D14" t="str">
            <v xml:space="preserve">CHI AN NINH </v>
          </cell>
          <cell r="E14">
            <v>47502</v>
          </cell>
        </row>
        <row r="15">
          <cell r="D15" t="str">
            <v>Công an tỉnh</v>
          </cell>
          <cell r="E15">
            <v>47502</v>
          </cell>
        </row>
        <row r="16">
          <cell r="D16" t="str">
            <v>Dự phòng</v>
          </cell>
          <cell r="E16">
            <v>0</v>
          </cell>
        </row>
        <row r="17">
          <cell r="D17" t="str">
            <v>CHI SỰ NGHIỆP GIÁO DỤC - ĐÀO TẠO VÀ DẠY NGHỀ</v>
          </cell>
          <cell r="E17">
            <v>1593600</v>
          </cell>
        </row>
        <row r="18">
          <cell r="D18" t="str">
            <v xml:space="preserve">Chi sự nghiệp giáo dục                                              </v>
          </cell>
          <cell r="E18">
            <v>1215684</v>
          </cell>
        </row>
        <row r="19">
          <cell r="D19" t="str">
            <v>Sở Giáo dục và Đào tạo</v>
          </cell>
          <cell r="E19">
            <v>796735</v>
          </cell>
        </row>
        <row r="20">
          <cell r="D20" t="str">
            <v xml:space="preserve">Đại học Đồng Nai </v>
          </cell>
          <cell r="E20">
            <v>14908</v>
          </cell>
        </row>
        <row r="21">
          <cell r="D21" t="str">
            <v>Dự phòng</v>
          </cell>
          <cell r="E21">
            <v>404041</v>
          </cell>
        </row>
        <row r="22">
          <cell r="D22" t="str">
            <v>Chi sự nghiệp đào tạo - dạy nghề</v>
          </cell>
          <cell r="E22">
            <v>377916</v>
          </cell>
        </row>
        <row r="23">
          <cell r="D23" t="str">
            <v>Đại học Đồng Nai</v>
          </cell>
          <cell r="E23">
            <v>31314</v>
          </cell>
        </row>
        <row r="24">
          <cell r="D24" t="str">
            <v>Sở Giáo dục và Đào tạo</v>
          </cell>
          <cell r="E24">
            <v>93153</v>
          </cell>
        </row>
        <row r="25">
          <cell r="D25" t="str">
            <v>Sở Y tế</v>
          </cell>
          <cell r="E25">
            <v>2710</v>
          </cell>
        </row>
        <row r="26">
          <cell r="D26" t="str">
            <v>Trường Cao đẳng Kỹ thuật Đồng Nai</v>
          </cell>
          <cell r="E26">
            <v>30713</v>
          </cell>
        </row>
        <row r="27">
          <cell r="D27" t="str">
            <v>Trường cao đẳng nghề Công nghệ cao Đồng Nai</v>
          </cell>
          <cell r="E27">
            <v>51530</v>
          </cell>
        </row>
        <row r="28">
          <cell r="D28" t="str">
            <v>Trường Cao đẳng Y tế Đồng Nai</v>
          </cell>
          <cell r="E28">
            <v>18036</v>
          </cell>
        </row>
        <row r="29">
          <cell r="D29" t="str">
            <v>Trường Chính trị Đồng Nai</v>
          </cell>
          <cell r="E29">
            <v>22911</v>
          </cell>
        </row>
        <row r="30">
          <cell r="D30" t="str">
            <v>Bộ Chỉ huy quân sự tỉnh</v>
          </cell>
          <cell r="E30">
            <v>7050</v>
          </cell>
        </row>
        <row r="31">
          <cell r="D31" t="str">
            <v>Công an tỉnh</v>
          </cell>
          <cell r="E31">
            <v>640</v>
          </cell>
        </row>
        <row r="32">
          <cell r="D32" t="str">
            <v>Sở Văn hóa thể thao và du lịch</v>
          </cell>
          <cell r="E32">
            <v>61924</v>
          </cell>
        </row>
        <row r="33">
          <cell r="D33" t="str">
            <v>Sở Ngoại vụ</v>
          </cell>
          <cell r="E33">
            <v>1650</v>
          </cell>
        </row>
        <row r="34">
          <cell r="D34" t="str">
            <v>Sở Lao động Thương binh và Xã hội</v>
          </cell>
          <cell r="E34">
            <v>50400</v>
          </cell>
        </row>
        <row r="35">
          <cell r="D35" t="str">
            <v>Sở Khoa học và Công nghệ</v>
          </cell>
          <cell r="E35">
            <v>2000</v>
          </cell>
        </row>
        <row r="36">
          <cell r="D36" t="str">
            <v>Sở Nội vụ</v>
          </cell>
          <cell r="E36">
            <v>3885</v>
          </cell>
        </row>
        <row r="37">
          <cell r="D37" t="str">
            <v>CHI SỰ NGHIỆP PHÁT THANH TRUYỀN HÌNH</v>
          </cell>
          <cell r="E37">
            <v>57081</v>
          </cell>
        </row>
        <row r="38">
          <cell r="D38" t="str">
            <v>Đài phát thanh và Truyền hình Đồng Nai</v>
          </cell>
          <cell r="E38">
            <v>57081</v>
          </cell>
        </row>
        <row r="39">
          <cell r="D39" t="str">
            <v>CHI SỰ NGHIỆP KHOA HỌC CÔNG NGHỆ</v>
          </cell>
          <cell r="E39">
            <v>119481</v>
          </cell>
        </row>
        <row r="40">
          <cell r="D40" t="str">
            <v>Sở Khoa học và Công nghệ</v>
          </cell>
          <cell r="E40">
            <v>71626</v>
          </cell>
        </row>
        <row r="41">
          <cell r="D41" t="str">
            <v>Ban Quản lý Khu Công nghệ cao Công nghệ sinh học</v>
          </cell>
          <cell r="E41">
            <v>15203</v>
          </cell>
        </row>
        <row r="42">
          <cell r="D42" t="str">
            <v>Liên hiệp các Hội Khoa học và kỹ thuật</v>
          </cell>
          <cell r="E42">
            <v>8085</v>
          </cell>
        </row>
        <row r="43">
          <cell r="D43" t="str">
            <v>Dự phòng</v>
          </cell>
          <cell r="E43">
            <v>24567</v>
          </cell>
        </row>
        <row r="44">
          <cell r="D44" t="str">
            <v>CHI SỰ NGHIỆP Y TẾ, DÂN SỐ VÀ GIA ĐÌNH</v>
          </cell>
          <cell r="E44">
            <v>1434139</v>
          </cell>
        </row>
        <row r="45">
          <cell r="D45" t="str">
            <v>Sở Văn hóa Thể thao và Du lịch</v>
          </cell>
          <cell r="E45">
            <v>2685</v>
          </cell>
        </row>
        <row r="46">
          <cell r="D46" t="str">
            <v>Sở Y tế</v>
          </cell>
          <cell r="E46">
            <v>1029924</v>
          </cell>
        </row>
        <row r="47">
          <cell r="D47" t="str">
            <v>Bảo hiểm xã hội</v>
          </cell>
          <cell r="E47">
            <v>401530</v>
          </cell>
        </row>
        <row r="48">
          <cell r="D48" t="str">
            <v>Dự phòng</v>
          </cell>
          <cell r="E48">
            <v>0</v>
          </cell>
        </row>
        <row r="49">
          <cell r="D49" t="str">
            <v>CHI SỰ NGHIỆP VĂN HÓA THÔNG TIN</v>
          </cell>
          <cell r="E49">
            <v>106546</v>
          </cell>
        </row>
        <row r="50">
          <cell r="D50" t="str">
            <v>Sở Văn hóa Thể thao và Du lịch</v>
          </cell>
          <cell r="E50">
            <v>75497</v>
          </cell>
        </row>
        <row r="51">
          <cell r="D51" t="str">
            <v>Nhà Xuất bản Đồng Nai</v>
          </cell>
          <cell r="E51">
            <v>2500</v>
          </cell>
        </row>
        <row r="52">
          <cell r="D52" t="str">
            <v>Khu Bảo tồn Thiên nhiên Văn Hóa Đồng Nai</v>
          </cell>
          <cell r="E52">
            <v>12529</v>
          </cell>
        </row>
        <row r="53">
          <cell r="D53" t="str">
            <v>Văn phòng Ủy ban nhân dân tỉnh</v>
          </cell>
          <cell r="E53">
            <v>11398</v>
          </cell>
        </row>
        <row r="54">
          <cell r="D54" t="str">
            <v>Tỉnh đoàn (Nhà thiếu nhi)</v>
          </cell>
          <cell r="E54">
            <v>3922</v>
          </cell>
        </row>
        <row r="55">
          <cell r="D55" t="str">
            <v>Liên Đoàn lao động tỉnh</v>
          </cell>
          <cell r="E55">
            <v>700</v>
          </cell>
        </row>
        <row r="56">
          <cell r="D56" t="str">
            <v>CHI SỰ NGHIỆP THỂ DỤC - THỂ THAO</v>
          </cell>
          <cell r="E56">
            <v>167535</v>
          </cell>
        </row>
        <row r="57">
          <cell r="D57" t="str">
            <v xml:space="preserve">Sở Văn hóa Thể thao và Du lịch </v>
          </cell>
          <cell r="E57">
            <v>167535</v>
          </cell>
        </row>
        <row r="58">
          <cell r="D58" t="str">
            <v>CHI SỰ NGHIỆP BẢO VỆ MÔI TRƯỜNG</v>
          </cell>
          <cell r="E58">
            <v>87151</v>
          </cell>
        </row>
        <row r="59">
          <cell r="D59" t="str">
            <v>Khu Bảo tồn Thiên nhiên Văn Hóa Đồng Nai</v>
          </cell>
          <cell r="E59">
            <v>16016</v>
          </cell>
        </row>
        <row r="60">
          <cell r="D60" t="str">
            <v>Ban Quản lý Khu dự trữ sinh quyển</v>
          </cell>
          <cell r="E60">
            <v>2450</v>
          </cell>
        </row>
        <row r="61">
          <cell r="D61" t="str">
            <v>Sở Công thương</v>
          </cell>
          <cell r="E61">
            <v>2900</v>
          </cell>
        </row>
        <row r="62">
          <cell r="D62" t="str">
            <v>Sở Tài nguyên môi trường</v>
          </cell>
          <cell r="E62">
            <v>57031</v>
          </cell>
        </row>
        <row r="63">
          <cell r="D63" t="str">
            <v>Công an tỉnh</v>
          </cell>
          <cell r="E63">
            <v>1840</v>
          </cell>
        </row>
        <row r="64">
          <cell r="D64" t="str">
            <v>Sở Văn hóa Thể thao và Du lịch</v>
          </cell>
          <cell r="E64">
            <v>100</v>
          </cell>
        </row>
        <row r="65">
          <cell r="D65" t="str">
            <v>Ban Quản lý các KCN</v>
          </cell>
          <cell r="E65">
            <v>6814</v>
          </cell>
        </row>
        <row r="66">
          <cell r="D66" t="str">
            <v>CHI SỰ NGHIỆP KINH TẾ</v>
          </cell>
          <cell r="E66">
            <v>703949</v>
          </cell>
        </row>
        <row r="67">
          <cell r="D67" t="str">
            <v>Chi sự nghiệp nông - Lâm nghiệp - PTNT</v>
          </cell>
          <cell r="E67">
            <v>154394</v>
          </cell>
        </row>
        <row r="68">
          <cell r="D68" t="str">
            <v>Chi sự nghiệp lâm nghiệp</v>
          </cell>
          <cell r="E68">
            <v>75392</v>
          </cell>
        </row>
        <row r="69">
          <cell r="D69" t="str">
            <v>Sở Nông nghiệp Phát triển nông thôn</v>
          </cell>
          <cell r="E69">
            <v>33654</v>
          </cell>
        </row>
        <row r="70">
          <cell r="D70" t="str">
            <v>Khu Bảo tồn Thiên nhiên Văn Hóa Đồng Nai</v>
          </cell>
          <cell r="E70">
            <v>41738</v>
          </cell>
        </row>
        <row r="71">
          <cell r="D71" t="str">
            <v>Chi sự nghiệp nông nghiệp</v>
          </cell>
          <cell r="E71">
            <v>56301</v>
          </cell>
        </row>
        <row r="72">
          <cell r="D72" t="str">
            <v>Sở Nông nghiệp Phát triển nông thôn</v>
          </cell>
          <cell r="E72">
            <v>56301</v>
          </cell>
        </row>
        <row r="73">
          <cell r="D73" t="str">
            <v>Sự nghiệp thủy lợi</v>
          </cell>
          <cell r="E73">
            <v>22701</v>
          </cell>
        </row>
        <row r="74">
          <cell r="D74" t="str">
            <v>Sở Nông nghiệp và Phát triển nông thôn</v>
          </cell>
          <cell r="E74">
            <v>12721</v>
          </cell>
        </row>
        <row r="75">
          <cell r="D75" t="str">
            <v>Khu Bảo tồn Thiên nhiên Văn Hóa Đồng Nai</v>
          </cell>
          <cell r="E75">
            <v>2980</v>
          </cell>
        </row>
        <row r="76">
          <cell r="D76" t="str">
            <v>Công ty khai thác công trình thủy lợi</v>
          </cell>
          <cell r="E76">
            <v>7000</v>
          </cell>
        </row>
        <row r="77">
          <cell r="D77" t="str">
            <v>Chi sự nghiệp công thương</v>
          </cell>
          <cell r="E77">
            <v>24998</v>
          </cell>
        </row>
        <row r="78">
          <cell r="D78" t="str">
            <v>Sở Công thương</v>
          </cell>
          <cell r="E78">
            <v>24998</v>
          </cell>
        </row>
        <row r="79">
          <cell r="D79" t="str">
            <v>Chi sự nghiệp giao thông</v>
          </cell>
          <cell r="E79">
            <v>340158</v>
          </cell>
        </row>
        <row r="80">
          <cell r="D80" t="str">
            <v>Sở Giao thông Vận tải</v>
          </cell>
          <cell r="E80">
            <v>138725</v>
          </cell>
        </row>
        <row r="81">
          <cell r="D81" t="str">
            <v>Khu Bảo tồn Thiên nhiên Văn Hóa Đồng Nai</v>
          </cell>
          <cell r="E81">
            <v>2000</v>
          </cell>
        </row>
        <row r="82">
          <cell r="D82" t="str">
            <v>Công an tỉnh</v>
          </cell>
          <cell r="E82">
            <v>12550</v>
          </cell>
        </row>
        <row r="83">
          <cell r="D83" t="str">
            <v xml:space="preserve">Ban quản lý dự án đầu tư xây dựng công trình giao thông </v>
          </cell>
          <cell r="E83">
            <v>146883</v>
          </cell>
        </row>
        <row r="84">
          <cell r="D84" t="str">
            <v>Trợ giá xe buýt</v>
          </cell>
          <cell r="E84">
            <v>40000</v>
          </cell>
        </row>
        <row r="85">
          <cell r="D85" t="str">
            <v>Chi sự nghiệp tài nguyên, địa chính, ..</v>
          </cell>
          <cell r="E85">
            <v>16302</v>
          </cell>
        </row>
        <row r="86">
          <cell r="D86" t="str">
            <v>Sở Tài nguyên &amp; Môi trường</v>
          </cell>
          <cell r="E86">
            <v>16302</v>
          </cell>
        </row>
        <row r="87">
          <cell r="D87" t="str">
            <v>Chi sự nghiệp quy hoạch</v>
          </cell>
          <cell r="E87">
            <v>100000</v>
          </cell>
        </row>
        <row r="88">
          <cell r="D88" t="str">
            <v xml:space="preserve">Sở Xây dựng </v>
          </cell>
          <cell r="E88">
            <v>0</v>
          </cell>
        </row>
        <row r="89">
          <cell r="D89" t="str">
            <v>Kinh phí quy hoạch cấp tỉnh, huyện</v>
          </cell>
          <cell r="E89">
            <v>100000</v>
          </cell>
        </row>
        <row r="90">
          <cell r="D90" t="str">
            <v>Chi sự nghiệp du lịch</v>
          </cell>
          <cell r="E90">
            <v>11643</v>
          </cell>
        </row>
        <row r="91">
          <cell r="D91" t="str">
            <v>Sở Văn hóa Thể thao và Du lịch</v>
          </cell>
          <cell r="E91">
            <v>11643</v>
          </cell>
        </row>
        <row r="92">
          <cell r="D92" t="str">
            <v>Sự nghiệp công nghệ thông tin</v>
          </cell>
          <cell r="E92">
            <v>52250</v>
          </cell>
        </row>
        <row r="93">
          <cell r="D93" t="str">
            <v>Sở Thông tin và Truyền thông</v>
          </cell>
          <cell r="E93">
            <v>52250</v>
          </cell>
        </row>
        <row r="94">
          <cell r="D94" t="str">
            <v xml:space="preserve">Sự nghiệp kinh tế khác </v>
          </cell>
          <cell r="E94">
            <v>4204</v>
          </cell>
        </row>
        <row r="95">
          <cell r="D95" t="str">
            <v>Sở Kế hoạch và Đầu tư</v>
          </cell>
          <cell r="E95">
            <v>2000</v>
          </cell>
        </row>
        <row r="96">
          <cell r="D96" t="str">
            <v>Cục Quản lý thị trường</v>
          </cell>
          <cell r="E96">
            <v>2204</v>
          </cell>
        </row>
        <row r="97">
          <cell r="D97"/>
          <cell r="E97">
            <v>0</v>
          </cell>
        </row>
        <row r="98">
          <cell r="D98" t="str">
            <v>CHI QUẢN LÝ HCNN, ĐẢNG, ĐOÀN THỂ</v>
          </cell>
          <cell r="E98">
            <v>692470</v>
          </cell>
        </row>
        <row r="99">
          <cell r="D99" t="str">
            <v>Chi quản lý nhà nước</v>
          </cell>
          <cell r="E99">
            <v>474937</v>
          </cell>
        </row>
        <row r="100">
          <cell r="D100" t="str">
            <v>Văn Phòng Đoàn Đại biểu quốc hội và Hội đồng nhân dân</v>
          </cell>
          <cell r="E100">
            <v>21226</v>
          </cell>
        </row>
        <row r="101">
          <cell r="D101" t="str">
            <v>Văn phòng Ủy ban nhân dân tỉnh</v>
          </cell>
          <cell r="E101">
            <v>57216</v>
          </cell>
        </row>
        <row r="102">
          <cell r="D102" t="str">
            <v>Sở Lao động Thương binh và Xã hội</v>
          </cell>
          <cell r="E102">
            <v>14580</v>
          </cell>
        </row>
        <row r="103">
          <cell r="D103" t="str">
            <v>Sở Nông nghiệp và PTNT</v>
          </cell>
          <cell r="E103">
            <v>44085</v>
          </cell>
        </row>
        <row r="104">
          <cell r="D104" t="str">
            <v>Sở Kế hoạch và Đầu tư</v>
          </cell>
          <cell r="E104">
            <v>12796</v>
          </cell>
        </row>
        <row r="105">
          <cell r="D105" t="str">
            <v>Sở Giao thông Vận tải</v>
          </cell>
          <cell r="E105">
            <v>20994</v>
          </cell>
        </row>
        <row r="106">
          <cell r="D106" t="str">
            <v>Sở Thông tin và Truyền thông</v>
          </cell>
          <cell r="E106">
            <v>5878</v>
          </cell>
        </row>
        <row r="107">
          <cell r="D107" t="str">
            <v>Sở Công thương</v>
          </cell>
          <cell r="E107">
            <v>39531</v>
          </cell>
        </row>
        <row r="108">
          <cell r="D108" t="str">
            <v>Sở Tài nguyên và Môi trường</v>
          </cell>
          <cell r="E108">
            <v>19749</v>
          </cell>
        </row>
        <row r="109">
          <cell r="D109" t="str">
            <v>Sở Văn hóa Thể thao và Du lịch</v>
          </cell>
          <cell r="E109">
            <v>9957</v>
          </cell>
        </row>
        <row r="110">
          <cell r="D110" t="str">
            <v>Sở Giáo dục và Đào tạo</v>
          </cell>
          <cell r="E110">
            <v>10662</v>
          </cell>
        </row>
        <row r="111">
          <cell r="D111" t="str">
            <v>Thanh tra tỉnh</v>
          </cell>
          <cell r="E111">
            <v>10219</v>
          </cell>
        </row>
        <row r="112">
          <cell r="D112" t="str">
            <v>Sở Nội vụ</v>
          </cell>
          <cell r="E112">
            <v>59417</v>
          </cell>
        </row>
        <row r="113">
          <cell r="D113" t="str">
            <v>Sở Tư pháp</v>
          </cell>
          <cell r="E113">
            <v>18116</v>
          </cell>
        </row>
        <row r="114">
          <cell r="D114" t="str">
            <v>Sở Ngoại vụ</v>
          </cell>
          <cell r="E114">
            <v>15429</v>
          </cell>
        </row>
        <row r="115">
          <cell r="D115" t="str">
            <v>Ban Dân tộc</v>
          </cell>
          <cell r="E115">
            <v>15363</v>
          </cell>
        </row>
        <row r="116">
          <cell r="D116" t="str">
            <v>Sở Khoa học và Công nghệ</v>
          </cell>
          <cell r="E116">
            <v>8549</v>
          </cell>
        </row>
        <row r="117">
          <cell r="D117" t="str">
            <v>Ban Quản lý Khu Công nghệ cao Công nghệ sinh học</v>
          </cell>
          <cell r="E117">
            <v>7818</v>
          </cell>
        </row>
        <row r="118">
          <cell r="D118" t="str">
            <v>Sở Xây dựng</v>
          </cell>
          <cell r="E118">
            <v>27561</v>
          </cell>
        </row>
        <row r="119">
          <cell r="D119" t="str">
            <v>Ban Quản lý các KCN</v>
          </cell>
          <cell r="E119">
            <v>18837</v>
          </cell>
        </row>
        <row r="120">
          <cell r="D120" t="str">
            <v>Sở Y tế</v>
          </cell>
          <cell r="E120">
            <v>15680</v>
          </cell>
        </row>
        <row r="121">
          <cell r="D121" t="str">
            <v>Sở Tài chính</v>
          </cell>
          <cell r="E121">
            <v>21274</v>
          </cell>
        </row>
        <row r="122">
          <cell r="D122" t="str">
            <v>Đảng</v>
          </cell>
          <cell r="E122">
            <v>110000</v>
          </cell>
        </row>
        <row r="123">
          <cell r="D123" t="str">
            <v>Đoàn thể</v>
          </cell>
          <cell r="E123">
            <v>107533</v>
          </cell>
        </row>
        <row r="124">
          <cell r="D124" t="str">
            <v>Chi hỗ trợ các tổ chức chính trị - xã hội - nghề nghiệp, tổ chức xã hội, tổ chức xã hội - nghề nghiệp</v>
          </cell>
          <cell r="E124">
            <v>11292</v>
          </cell>
        </row>
        <row r="125">
          <cell r="D125" t="str">
            <v>Hội Chữ thập đỏ</v>
          </cell>
          <cell r="E125">
            <v>3887</v>
          </cell>
        </row>
        <row r="126">
          <cell r="D126" t="str">
            <v>Hội Người mù</v>
          </cell>
          <cell r="E126">
            <v>970</v>
          </cell>
        </row>
        <row r="127">
          <cell r="D127" t="str">
            <v>Hội Nạn nhân chất độc da cam/đioxin</v>
          </cell>
          <cell r="E127">
            <v>1040</v>
          </cell>
        </row>
        <row r="128">
          <cell r="D128" t="str">
            <v>Hội cựu thanh niên xung phong</v>
          </cell>
          <cell r="E128">
            <v>1844</v>
          </cell>
        </row>
        <row r="129">
          <cell r="D129" t="str">
            <v>Hội Chiến sĩ cách mạng bị địch bắt tù đày</v>
          </cell>
          <cell r="E129">
            <v>2104</v>
          </cell>
        </row>
        <row r="130">
          <cell r="D130" t="str">
            <v>Hội người cao tuổi</v>
          </cell>
          <cell r="E130">
            <v>1447</v>
          </cell>
        </row>
        <row r="131">
          <cell r="D131" t="str">
            <v>Chi tổ chức chính trị, xã hội</v>
          </cell>
          <cell r="E131">
            <v>65308</v>
          </cell>
        </row>
        <row r="132">
          <cell r="D132" t="str">
            <v>UBMT tổ quốc</v>
          </cell>
          <cell r="E132">
            <v>11299</v>
          </cell>
        </row>
        <row r="133">
          <cell r="D133" t="str">
            <v>Tỉnh đoàn</v>
          </cell>
          <cell r="E133">
            <v>19178</v>
          </cell>
        </row>
        <row r="134">
          <cell r="D134" t="str">
            <v>Hội Liên hiệp Phụ nữ</v>
          </cell>
          <cell r="E134">
            <v>11141</v>
          </cell>
        </row>
        <row r="135">
          <cell r="D135" t="str">
            <v>Hội Nông dân</v>
          </cell>
          <cell r="E135">
            <v>8534</v>
          </cell>
        </row>
        <row r="136">
          <cell r="D136" t="str">
            <v>Hội Cựu chiến binh</v>
          </cell>
          <cell r="E136">
            <v>3268</v>
          </cell>
        </row>
        <row r="137">
          <cell r="D137" t="str">
            <v>Liên hiệp các tổ chức hữu nghị</v>
          </cell>
          <cell r="E137">
            <v>11888</v>
          </cell>
        </row>
        <row r="138">
          <cell r="D138" t="str">
            <v>Chi tổ chức nghề nghiệp</v>
          </cell>
          <cell r="E138">
            <v>30933</v>
          </cell>
        </row>
        <row r="139">
          <cell r="D139" t="str">
            <v>Hội Sinh viên</v>
          </cell>
          <cell r="E139">
            <v>3994</v>
          </cell>
        </row>
        <row r="140">
          <cell r="D140" t="str">
            <v>Hội nhà báo</v>
          </cell>
          <cell r="E140">
            <v>1293</v>
          </cell>
        </row>
        <row r="141">
          <cell r="D141" t="str">
            <v>Hội Luật gia</v>
          </cell>
          <cell r="E141">
            <v>955</v>
          </cell>
        </row>
        <row r="142">
          <cell r="D142" t="str">
            <v>Hội Văn học Nghệ thuật</v>
          </cell>
          <cell r="E142">
            <v>8216</v>
          </cell>
        </row>
        <row r="143">
          <cell r="D143" t="str">
            <v>Liên minh Hợp tác xã</v>
          </cell>
          <cell r="E143">
            <v>9318</v>
          </cell>
        </row>
        <row r="144">
          <cell r="D144" t="str">
            <v>Liên hiệp các Hội Khoa học và Kỹ thuật</v>
          </cell>
          <cell r="E144">
            <v>4844</v>
          </cell>
        </row>
        <row r="145">
          <cell r="D145" t="str">
            <v>Hội Khuyến học</v>
          </cell>
          <cell r="E145">
            <v>2313</v>
          </cell>
        </row>
        <row r="146">
          <cell r="D146" t="str">
            <v>CHI ĐẢM BẢO XÃ HỘI</v>
          </cell>
          <cell r="E146">
            <v>302936</v>
          </cell>
        </row>
        <row r="147">
          <cell r="D147" t="str">
            <v>Sở Lao động Thương binh và Xã hội</v>
          </cell>
          <cell r="E147">
            <v>232936</v>
          </cell>
        </row>
        <row r="148">
          <cell r="D148" t="str">
            <v>Dự phòng</v>
          </cell>
          <cell r="E148">
            <v>70000</v>
          </cell>
        </row>
        <row r="149">
          <cell r="D149" t="str">
            <v>CHI KHÁC</v>
          </cell>
          <cell r="E149">
            <v>61212</v>
          </cell>
        </row>
        <row r="150">
          <cell r="D150" t="str">
            <v>Sở Tư pháp</v>
          </cell>
          <cell r="E150">
            <v>6590</v>
          </cell>
        </row>
        <row r="151">
          <cell r="D151" t="str">
            <v>Văn phòng Đoàn Đại biểu quốc hội</v>
          </cell>
          <cell r="E151">
            <v>3499</v>
          </cell>
        </row>
        <row r="152">
          <cell r="D152" t="str">
            <v>Ban quản lý các khu công nghiệp</v>
          </cell>
          <cell r="E152">
            <v>1123</v>
          </cell>
        </row>
        <row r="153">
          <cell r="D153" t="str">
            <v>Kho bạc nhà nước</v>
          </cell>
          <cell r="E153">
            <v>1536</v>
          </cell>
        </row>
        <row r="154">
          <cell r="D154" t="str">
            <v>Chi hỗ trợ Tết cho các đơn vị ngành dọc đóng trên địa bàn</v>
          </cell>
          <cell r="E154">
            <v>8169</v>
          </cell>
        </row>
        <row r="155">
          <cell r="D155" t="str">
            <v>Các khoản khác ngân sách</v>
          </cell>
          <cell r="E155">
            <v>40295</v>
          </cell>
        </row>
      </sheetData>
      <sheetData sheetId="16"/>
      <sheetData sheetId="17"/>
      <sheetData sheetId="18">
        <row r="19">
          <cell r="L19">
            <v>846600</v>
          </cell>
        </row>
      </sheetData>
      <sheetData sheetId="19"/>
      <sheetData sheetId="20">
        <row r="11">
          <cell r="H11">
            <v>7005505</v>
          </cell>
        </row>
        <row r="36">
          <cell r="H36">
            <v>231382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Normal="100" workbookViewId="0">
      <selection activeCell="B10" sqref="B10"/>
    </sheetView>
  </sheetViews>
  <sheetFormatPr defaultColWidth="12.88671875" defaultRowHeight="15.05" x14ac:dyDescent="0.25"/>
  <cols>
    <col min="1" max="1" width="4.33203125" style="3" customWidth="1"/>
    <col min="2" max="2" width="31.109375" style="3" customWidth="1"/>
    <col min="3" max="3" width="13.44140625" style="26" customWidth="1"/>
    <col min="4" max="4" width="13" style="26" customWidth="1"/>
    <col min="5" max="5" width="11.88671875" style="26" customWidth="1"/>
    <col min="6" max="6" width="0.6640625" style="26" hidden="1" customWidth="1"/>
    <col min="7" max="7" width="7.5546875" style="26" customWidth="1"/>
    <col min="8" max="8" width="10.109375" style="26" customWidth="1"/>
    <col min="9" max="9" width="10.88671875" style="26" hidden="1" customWidth="1"/>
    <col min="10" max="11" width="11.5546875" style="26" customWidth="1"/>
    <col min="12" max="12" width="10" style="26" customWidth="1"/>
    <col min="13" max="13" width="10.109375" style="26" customWidth="1"/>
    <col min="14" max="18" width="11.44140625" style="3" customWidth="1"/>
    <col min="19" max="16384" width="12.88671875" style="3"/>
  </cols>
  <sheetData>
    <row r="1" spans="1:18" ht="20.95" customHeight="1" x14ac:dyDescent="0.3">
      <c r="A1" s="55" t="s">
        <v>23</v>
      </c>
      <c r="B1" s="55"/>
      <c r="C1" s="18"/>
      <c r="D1" s="19"/>
      <c r="E1" s="20"/>
      <c r="F1" s="21"/>
      <c r="G1" s="21"/>
      <c r="H1" s="21"/>
      <c r="I1" s="21"/>
      <c r="J1" s="20"/>
      <c r="K1" s="21"/>
      <c r="L1" s="21"/>
      <c r="M1" s="22" t="s">
        <v>87</v>
      </c>
      <c r="N1" s="2"/>
      <c r="O1" s="2"/>
      <c r="Q1" s="1"/>
    </row>
    <row r="2" spans="1:18" ht="30.15" customHeight="1" x14ac:dyDescent="0.35">
      <c r="A2" s="56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7"/>
      <c r="O2" s="7"/>
      <c r="P2" s="7"/>
      <c r="Q2" s="7"/>
      <c r="R2" s="7"/>
    </row>
    <row r="3" spans="1:18" ht="18" customHeight="1" x14ac:dyDescent="0.25">
      <c r="A3" s="57" t="s">
        <v>86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"/>
      <c r="O3" s="4"/>
      <c r="P3" s="4"/>
      <c r="Q3" s="4"/>
      <c r="R3" s="4"/>
    </row>
    <row r="4" spans="1:18" ht="19.5" customHeight="1" x14ac:dyDescent="0.3">
      <c r="A4" s="5"/>
      <c r="B4" s="5"/>
      <c r="C4" s="23"/>
      <c r="D4" s="23"/>
      <c r="E4" s="58"/>
      <c r="F4" s="58"/>
      <c r="G4" s="24"/>
      <c r="H4" s="24"/>
      <c r="I4" s="23"/>
      <c r="J4" s="58"/>
      <c r="K4" s="58"/>
      <c r="L4" s="23"/>
      <c r="M4" s="25" t="s">
        <v>0</v>
      </c>
      <c r="N4" s="6"/>
      <c r="O4" s="6"/>
      <c r="Q4" s="9"/>
      <c r="R4" s="8"/>
    </row>
    <row r="5" spans="1:18" s="10" customFormat="1" ht="27.85" customHeight="1" x14ac:dyDescent="0.25">
      <c r="A5" s="50" t="s">
        <v>1</v>
      </c>
      <c r="B5" s="50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48" t="s">
        <v>13</v>
      </c>
      <c r="H5" s="48" t="s">
        <v>14</v>
      </c>
      <c r="I5" s="48" t="s">
        <v>15</v>
      </c>
      <c r="J5" s="54" t="s">
        <v>16</v>
      </c>
      <c r="K5" s="54"/>
      <c r="L5" s="54"/>
      <c r="M5" s="48" t="s">
        <v>17</v>
      </c>
    </row>
    <row r="6" spans="1:18" s="11" customFormat="1" ht="108.85" customHeight="1" x14ac:dyDescent="0.3">
      <c r="A6" s="51"/>
      <c r="B6" s="51"/>
      <c r="C6" s="53"/>
      <c r="D6" s="53"/>
      <c r="E6" s="53"/>
      <c r="F6" s="53"/>
      <c r="G6" s="49"/>
      <c r="H6" s="49"/>
      <c r="I6" s="49"/>
      <c r="J6" s="33" t="s">
        <v>18</v>
      </c>
      <c r="K6" s="33" t="s">
        <v>19</v>
      </c>
      <c r="L6" s="33" t="s">
        <v>20</v>
      </c>
      <c r="M6" s="49"/>
    </row>
    <row r="7" spans="1:18" s="12" customFormat="1" ht="18.850000000000001" customHeight="1" x14ac:dyDescent="0.3">
      <c r="A7" s="34"/>
      <c r="B7" s="35" t="s">
        <v>9</v>
      </c>
      <c r="C7" s="45">
        <f>+D7+E7+G7+H7+J7+M7</f>
        <v>12750947</v>
      </c>
      <c r="D7" s="45">
        <f t="shared" ref="D7:M7" si="0">+D8+D70+D71+D72+D73+D74+D75</f>
        <v>7005505</v>
      </c>
      <c r="E7" s="45">
        <f t="shared" si="0"/>
        <v>5511150</v>
      </c>
      <c r="F7" s="45">
        <f t="shared" si="0"/>
        <v>0</v>
      </c>
      <c r="G7" s="45">
        <f t="shared" si="0"/>
        <v>2910</v>
      </c>
      <c r="H7" s="45">
        <f t="shared" si="0"/>
        <v>231382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</row>
    <row r="8" spans="1:18" s="13" customFormat="1" ht="20" customHeight="1" x14ac:dyDescent="0.2">
      <c r="A8" s="36" t="s">
        <v>2</v>
      </c>
      <c r="B8" s="37" t="s">
        <v>21</v>
      </c>
      <c r="C8" s="38">
        <f>+D8+E8+F8+G8+H8+I8+J8+M8</f>
        <v>12516655</v>
      </c>
      <c r="D8" s="38">
        <f>+'[1]II TTR CHI'!$H$11</f>
        <v>7005505</v>
      </c>
      <c r="E8" s="38">
        <f>SUM(E9:E69)</f>
        <v>5511150</v>
      </c>
      <c r="F8" s="38">
        <f>SUM(F9:F75)</f>
        <v>0</v>
      </c>
      <c r="G8" s="38"/>
      <c r="H8" s="38"/>
      <c r="I8" s="38">
        <f>SUM(I9:I75)</f>
        <v>0</v>
      </c>
      <c r="J8" s="38">
        <f>+K8+L8</f>
        <v>0</v>
      </c>
      <c r="K8" s="38"/>
      <c r="L8" s="38">
        <f>SUM(L9:L75)</f>
        <v>0</v>
      </c>
      <c r="M8" s="38">
        <f>SUM(M9:M75)</f>
        <v>0</v>
      </c>
      <c r="N8" s="46"/>
    </row>
    <row r="9" spans="1:18" s="13" customFormat="1" ht="20" customHeight="1" x14ac:dyDescent="0.25">
      <c r="A9" s="39">
        <v>1</v>
      </c>
      <c r="B9" s="15" t="s">
        <v>88</v>
      </c>
      <c r="C9" s="40">
        <f>+D9+E9+F9+G9+H9+I9+J9+M9</f>
        <v>110000</v>
      </c>
      <c r="D9" s="40"/>
      <c r="E9" s="40">
        <f>+'[1]III Chi_Tinh'!$E$122</f>
        <v>110000</v>
      </c>
      <c r="F9" s="40"/>
      <c r="G9" s="40"/>
      <c r="H9" s="40"/>
      <c r="I9" s="40"/>
      <c r="J9" s="40">
        <f>+K9+L9</f>
        <v>0</v>
      </c>
      <c r="K9" s="40"/>
      <c r="L9" s="40"/>
      <c r="M9" s="41"/>
    </row>
    <row r="10" spans="1:18" s="13" customFormat="1" ht="36" customHeight="1" x14ac:dyDescent="0.25">
      <c r="A10" s="16">
        <v>2</v>
      </c>
      <c r="B10" s="15" t="s">
        <v>78</v>
      </c>
      <c r="C10" s="40">
        <f t="shared" ref="C10:C75" si="1">+D10+E10+F10+G10+H10+I10+J10+M10</f>
        <v>24725</v>
      </c>
      <c r="D10" s="40"/>
      <c r="E10" s="40">
        <f>VLOOKUP(B10, '[1]III Chi_Tinh'!$D$8:$E$155,2,0)+3499</f>
        <v>24725</v>
      </c>
      <c r="F10" s="40"/>
      <c r="G10" s="40"/>
      <c r="H10" s="40"/>
      <c r="I10" s="40"/>
      <c r="J10" s="40">
        <f t="shared" ref="J10:J75" si="2">+K10+L10</f>
        <v>0</v>
      </c>
      <c r="K10" s="40"/>
      <c r="L10" s="40"/>
      <c r="M10" s="41"/>
    </row>
    <row r="11" spans="1:18" s="13" customFormat="1" ht="20" customHeight="1" x14ac:dyDescent="0.25">
      <c r="A11" s="39">
        <v>3</v>
      </c>
      <c r="B11" s="15" t="s">
        <v>57</v>
      </c>
      <c r="C11" s="40">
        <f t="shared" si="1"/>
        <v>68614</v>
      </c>
      <c r="D11" s="40"/>
      <c r="E11" s="40">
        <f>+VLOOKUP(B11,'[1]III Chi_Tinh'!$D$10:$E$155,2,0)+57216</f>
        <v>68614</v>
      </c>
      <c r="F11" s="40"/>
      <c r="G11" s="40"/>
      <c r="H11" s="40"/>
      <c r="I11" s="40"/>
      <c r="J11" s="40">
        <f t="shared" si="2"/>
        <v>0</v>
      </c>
      <c r="K11" s="40"/>
      <c r="L11" s="40"/>
      <c r="M11" s="41"/>
    </row>
    <row r="12" spans="1:18" s="13" customFormat="1" ht="20" customHeight="1" x14ac:dyDescent="0.25">
      <c r="A12" s="16">
        <v>4</v>
      </c>
      <c r="B12" s="15" t="s">
        <v>24</v>
      </c>
      <c r="C12" s="40">
        <f t="shared" si="1"/>
        <v>21274</v>
      </c>
      <c r="D12" s="40"/>
      <c r="E12" s="40">
        <f>+VLOOKUP(B12,'[1]III Chi_Tinh'!$D$10:$E$155,2,0)</f>
        <v>21274</v>
      </c>
      <c r="F12" s="40"/>
      <c r="G12" s="40"/>
      <c r="H12" s="40"/>
      <c r="I12" s="40"/>
      <c r="J12" s="40">
        <f t="shared" si="2"/>
        <v>0</v>
      </c>
      <c r="K12" s="40"/>
      <c r="L12" s="40"/>
      <c r="M12" s="41"/>
    </row>
    <row r="13" spans="1:18" s="13" customFormat="1" ht="20" customHeight="1" x14ac:dyDescent="0.25">
      <c r="A13" s="39">
        <v>5</v>
      </c>
      <c r="B13" s="15" t="s">
        <v>76</v>
      </c>
      <c r="C13" s="40">
        <f t="shared" si="1"/>
        <v>14796</v>
      </c>
      <c r="D13" s="40"/>
      <c r="E13" s="40">
        <f>+VLOOKUP(B13,'[1]III Chi_Tinh'!$D$10:$E$155,2,0)+12796</f>
        <v>14796</v>
      </c>
      <c r="F13" s="40"/>
      <c r="G13" s="40"/>
      <c r="H13" s="40"/>
      <c r="I13" s="40"/>
      <c r="J13" s="40">
        <f t="shared" si="2"/>
        <v>0</v>
      </c>
      <c r="K13" s="40"/>
      <c r="L13" s="40"/>
      <c r="M13" s="41"/>
    </row>
    <row r="14" spans="1:18" s="13" customFormat="1" ht="20" customHeight="1" x14ac:dyDescent="0.25">
      <c r="A14" s="16">
        <v>6</v>
      </c>
      <c r="B14" s="15" t="s">
        <v>25</v>
      </c>
      <c r="C14" s="40">
        <f t="shared" si="1"/>
        <v>63302</v>
      </c>
      <c r="D14" s="40"/>
      <c r="E14" s="40">
        <f>+VLOOKUP(B14,'[1]III Chi_Tinh'!$D$10:$E$155,2,0)+59417</f>
        <v>63302</v>
      </c>
      <c r="F14" s="40"/>
      <c r="G14" s="40"/>
      <c r="H14" s="40"/>
      <c r="I14" s="40"/>
      <c r="J14" s="40">
        <f t="shared" si="2"/>
        <v>0</v>
      </c>
      <c r="K14" s="40"/>
      <c r="L14" s="40"/>
      <c r="M14" s="41"/>
    </row>
    <row r="15" spans="1:18" s="13" customFormat="1" ht="20" customHeight="1" x14ac:dyDescent="0.25">
      <c r="A15" s="39">
        <v>7</v>
      </c>
      <c r="B15" s="15" t="s">
        <v>26</v>
      </c>
      <c r="C15" s="40">
        <f t="shared" si="1"/>
        <v>17079</v>
      </c>
      <c r="D15" s="40"/>
      <c r="E15" s="40">
        <f>+VLOOKUP(B15,'[1]III Chi_Tinh'!$D$10:$E$155,2,0)+15429</f>
        <v>17079</v>
      </c>
      <c r="F15" s="40"/>
      <c r="G15" s="40"/>
      <c r="H15" s="40"/>
      <c r="I15" s="40"/>
      <c r="J15" s="40">
        <f t="shared" si="2"/>
        <v>0</v>
      </c>
      <c r="K15" s="40"/>
      <c r="L15" s="40"/>
      <c r="M15" s="41"/>
    </row>
    <row r="16" spans="1:18" s="13" customFormat="1" ht="20" customHeight="1" x14ac:dyDescent="0.25">
      <c r="A16" s="16">
        <v>8</v>
      </c>
      <c r="B16" s="15" t="s">
        <v>75</v>
      </c>
      <c r="C16" s="40">
        <f t="shared" si="1"/>
        <v>58128</v>
      </c>
      <c r="D16" s="40"/>
      <c r="E16" s="40">
        <f>+VLOOKUP(B16,'[1]III Chi_Tinh'!$D$10:$E$155,2,0)+5878</f>
        <v>58128</v>
      </c>
      <c r="F16" s="40"/>
      <c r="G16" s="40"/>
      <c r="H16" s="40"/>
      <c r="I16" s="40"/>
      <c r="J16" s="40">
        <f t="shared" si="2"/>
        <v>0</v>
      </c>
      <c r="K16" s="40"/>
      <c r="L16" s="40"/>
      <c r="M16" s="41"/>
    </row>
    <row r="17" spans="1:13" s="13" customFormat="1" ht="20" customHeight="1" x14ac:dyDescent="0.25">
      <c r="A17" s="39">
        <v>9</v>
      </c>
      <c r="B17" s="15" t="s">
        <v>66</v>
      </c>
      <c r="C17" s="40">
        <f t="shared" si="1"/>
        <v>82175</v>
      </c>
      <c r="D17" s="40"/>
      <c r="E17" s="40">
        <f>+VLOOKUP(B17,'[1]III Chi_Tinh'!$D$10:$E$155,2,0)+71626+8549</f>
        <v>82175</v>
      </c>
      <c r="F17" s="40"/>
      <c r="G17" s="40"/>
      <c r="H17" s="40"/>
      <c r="I17" s="40"/>
      <c r="J17" s="40">
        <f t="shared" si="2"/>
        <v>0</v>
      </c>
      <c r="K17" s="40"/>
      <c r="L17" s="40"/>
      <c r="M17" s="41"/>
    </row>
    <row r="18" spans="1:13" s="13" customFormat="1" ht="20" customHeight="1" x14ac:dyDescent="0.25">
      <c r="A18" s="16">
        <v>10</v>
      </c>
      <c r="B18" s="15" t="s">
        <v>27</v>
      </c>
      <c r="C18" s="40">
        <f t="shared" si="1"/>
        <v>67429</v>
      </c>
      <c r="D18" s="40"/>
      <c r="E18" s="40">
        <f>+VLOOKUP(B18,'[1]III Chi_Tinh'!$D$10:$E$155,2,0)+24998+39531</f>
        <v>67429</v>
      </c>
      <c r="F18" s="40"/>
      <c r="G18" s="40"/>
      <c r="H18" s="40"/>
      <c r="I18" s="40"/>
      <c r="J18" s="40">
        <f t="shared" si="2"/>
        <v>0</v>
      </c>
      <c r="K18" s="40"/>
      <c r="L18" s="40"/>
      <c r="M18" s="41"/>
    </row>
    <row r="19" spans="1:13" s="13" customFormat="1" ht="20" customHeight="1" x14ac:dyDescent="0.25">
      <c r="A19" s="39">
        <v>11</v>
      </c>
      <c r="B19" s="15" t="s">
        <v>28</v>
      </c>
      <c r="C19" s="40">
        <f t="shared" si="1"/>
        <v>93082</v>
      </c>
      <c r="D19" s="40"/>
      <c r="E19" s="40">
        <f>+VLOOKUP(B19,'[1]III Chi_Tinh'!$D$10:$E$155,2,0)+16302+19749</f>
        <v>93082</v>
      </c>
      <c r="F19" s="40"/>
      <c r="G19" s="40"/>
      <c r="H19" s="40"/>
      <c r="I19" s="40"/>
      <c r="J19" s="40">
        <f t="shared" si="2"/>
        <v>0</v>
      </c>
      <c r="K19" s="40"/>
      <c r="L19" s="40"/>
      <c r="M19" s="41"/>
    </row>
    <row r="20" spans="1:13" s="13" customFormat="1" ht="20" customHeight="1" x14ac:dyDescent="0.25">
      <c r="A20" s="16">
        <v>12</v>
      </c>
      <c r="B20" s="15" t="s">
        <v>29</v>
      </c>
      <c r="C20" s="40">
        <f t="shared" si="1"/>
        <v>24706</v>
      </c>
      <c r="D20" s="40"/>
      <c r="E20" s="40">
        <f>+VLOOKUP(B20,'[1]III Chi_Tinh'!$D$10:$E$155,2,0)+6590</f>
        <v>24706</v>
      </c>
      <c r="F20" s="40"/>
      <c r="G20" s="40"/>
      <c r="H20" s="40"/>
      <c r="I20" s="40"/>
      <c r="J20" s="40">
        <f t="shared" si="2"/>
        <v>0</v>
      </c>
      <c r="K20" s="40"/>
      <c r="L20" s="40"/>
      <c r="M20" s="41"/>
    </row>
    <row r="21" spans="1:13" s="13" customFormat="1" ht="20" customHeight="1" x14ac:dyDescent="0.25">
      <c r="A21" s="39">
        <v>13</v>
      </c>
      <c r="B21" s="15" t="s">
        <v>72</v>
      </c>
      <c r="C21" s="40">
        <f t="shared" si="1"/>
        <v>146761</v>
      </c>
      <c r="D21" s="40"/>
      <c r="E21" s="40">
        <f>+VLOOKUP(B21,'[1]III Chi_Tinh'!$D$10:$E$155,2,0)+56301+12721+44085</f>
        <v>146761</v>
      </c>
      <c r="F21" s="40"/>
      <c r="G21" s="40"/>
      <c r="H21" s="40"/>
      <c r="I21" s="40"/>
      <c r="J21" s="40">
        <f t="shared" si="2"/>
        <v>0</v>
      </c>
      <c r="K21" s="40"/>
      <c r="L21" s="40"/>
      <c r="M21" s="41"/>
    </row>
    <row r="22" spans="1:13" s="13" customFormat="1" ht="20" customHeight="1" x14ac:dyDescent="0.25">
      <c r="A22" s="16">
        <v>14</v>
      </c>
      <c r="B22" s="15" t="s">
        <v>30</v>
      </c>
      <c r="C22" s="40">
        <f t="shared" si="1"/>
        <v>159719</v>
      </c>
      <c r="D22" s="40"/>
      <c r="E22" s="40">
        <f>+VLOOKUP(B22,'[1]III Chi_Tinh'!$D$10:$E$155,2,0)+20994</f>
        <v>159719</v>
      </c>
      <c r="F22" s="40"/>
      <c r="G22" s="40"/>
      <c r="H22" s="40"/>
      <c r="I22" s="40"/>
      <c r="J22" s="40">
        <f t="shared" si="2"/>
        <v>0</v>
      </c>
      <c r="K22" s="40"/>
      <c r="L22" s="40"/>
      <c r="M22" s="41"/>
    </row>
    <row r="23" spans="1:13" s="13" customFormat="1" ht="20" customHeight="1" x14ac:dyDescent="0.25">
      <c r="A23" s="39">
        <v>15</v>
      </c>
      <c r="B23" s="15" t="s">
        <v>59</v>
      </c>
      <c r="C23" s="40">
        <f t="shared" si="1"/>
        <v>1048314</v>
      </c>
      <c r="D23" s="40"/>
      <c r="E23" s="40">
        <f>+VLOOKUP(B23,'[1]III Chi_Tinh'!$D$10:$E$155,2,0)+1029924+15680</f>
        <v>1048314</v>
      </c>
      <c r="F23" s="40"/>
      <c r="G23" s="40"/>
      <c r="H23" s="40"/>
      <c r="I23" s="40"/>
      <c r="J23" s="40">
        <f t="shared" si="2"/>
        <v>0</v>
      </c>
      <c r="K23" s="40"/>
      <c r="L23" s="40"/>
      <c r="M23" s="41"/>
    </row>
    <row r="24" spans="1:13" s="13" customFormat="1" ht="20" customHeight="1" x14ac:dyDescent="0.25">
      <c r="A24" s="16">
        <v>16</v>
      </c>
      <c r="B24" s="15" t="s">
        <v>64</v>
      </c>
      <c r="C24" s="40">
        <f t="shared" si="1"/>
        <v>329341</v>
      </c>
      <c r="D24" s="40"/>
      <c r="E24" s="40">
        <f>+VLOOKUP(B24,'[1]III Chi_Tinh'!$D$10:$E$155,2,0)+2685+75497+167535+100+11643+9957</f>
        <v>329341</v>
      </c>
      <c r="F24" s="40"/>
      <c r="G24" s="40"/>
      <c r="H24" s="40"/>
      <c r="I24" s="40"/>
      <c r="J24" s="40">
        <f t="shared" si="2"/>
        <v>0</v>
      </c>
      <c r="K24" s="40"/>
      <c r="L24" s="40"/>
      <c r="M24" s="41"/>
    </row>
    <row r="25" spans="1:13" s="13" customFormat="1" ht="20" customHeight="1" x14ac:dyDescent="0.25">
      <c r="A25" s="39">
        <v>17</v>
      </c>
      <c r="B25" s="15" t="s">
        <v>31</v>
      </c>
      <c r="C25" s="40">
        <f t="shared" si="1"/>
        <v>27561</v>
      </c>
      <c r="D25" s="40"/>
      <c r="E25" s="40">
        <f>+VLOOKUP(B25,'[1]III Chi_Tinh'!$D$10:$E$155,2,0)</f>
        <v>27561</v>
      </c>
      <c r="F25" s="40"/>
      <c r="G25" s="40"/>
      <c r="H25" s="40"/>
      <c r="I25" s="40"/>
      <c r="J25" s="40">
        <f t="shared" si="2"/>
        <v>0</v>
      </c>
      <c r="K25" s="40"/>
      <c r="L25" s="40"/>
      <c r="M25" s="41"/>
    </row>
    <row r="26" spans="1:13" s="13" customFormat="1" ht="20" customHeight="1" x14ac:dyDescent="0.25">
      <c r="A26" s="16">
        <v>18</v>
      </c>
      <c r="B26" s="15" t="s">
        <v>65</v>
      </c>
      <c r="C26" s="40">
        <f t="shared" si="1"/>
        <v>297916</v>
      </c>
      <c r="D26" s="40"/>
      <c r="E26" s="40">
        <f>+VLOOKUP(B26,'[1]III Chi_Tinh'!$D$10:$E$155,2,0)+14580+232936</f>
        <v>297916</v>
      </c>
      <c r="F26" s="40"/>
      <c r="G26" s="40"/>
      <c r="H26" s="40"/>
      <c r="I26" s="40"/>
      <c r="J26" s="40">
        <f t="shared" si="2"/>
        <v>0</v>
      </c>
      <c r="K26" s="40"/>
      <c r="L26" s="40"/>
      <c r="M26" s="41"/>
    </row>
    <row r="27" spans="1:13" s="13" customFormat="1" ht="20" customHeight="1" x14ac:dyDescent="0.25">
      <c r="A27" s="39">
        <v>19</v>
      </c>
      <c r="B27" s="15" t="s">
        <v>58</v>
      </c>
      <c r="C27" s="40">
        <f t="shared" si="1"/>
        <v>900550</v>
      </c>
      <c r="D27" s="40"/>
      <c r="E27" s="40">
        <f>+VLOOKUP(B27,'[1]III Chi_Tinh'!$D$10:$E$155,2,0)+93153+10662</f>
        <v>900550</v>
      </c>
      <c r="F27" s="40"/>
      <c r="G27" s="40"/>
      <c r="H27" s="40"/>
      <c r="I27" s="40"/>
      <c r="J27" s="40">
        <f t="shared" si="2"/>
        <v>0</v>
      </c>
      <c r="K27" s="40"/>
      <c r="L27" s="40"/>
      <c r="M27" s="41"/>
    </row>
    <row r="28" spans="1:13" s="13" customFormat="1" ht="20" customHeight="1" x14ac:dyDescent="0.25">
      <c r="A28" s="16">
        <v>20</v>
      </c>
      <c r="B28" s="17" t="s">
        <v>32</v>
      </c>
      <c r="C28" s="40">
        <f t="shared" si="1"/>
        <v>62532</v>
      </c>
      <c r="D28" s="40"/>
      <c r="E28" s="40">
        <f>+VLOOKUP(B28,'[1]III Chi_Tinh'!$D$10:$E$155,2,0)+640+1840+12550</f>
        <v>62532</v>
      </c>
      <c r="F28" s="40"/>
      <c r="G28" s="40"/>
      <c r="H28" s="40"/>
      <c r="I28" s="40"/>
      <c r="J28" s="40">
        <f t="shared" si="2"/>
        <v>0</v>
      </c>
      <c r="K28" s="40"/>
      <c r="L28" s="40"/>
      <c r="M28" s="41"/>
    </row>
    <row r="29" spans="1:13" s="13" customFormat="1" ht="20" customHeight="1" x14ac:dyDescent="0.25">
      <c r="A29" s="39">
        <v>21</v>
      </c>
      <c r="B29" s="17" t="s">
        <v>33</v>
      </c>
      <c r="C29" s="40">
        <f t="shared" si="1"/>
        <v>144598</v>
      </c>
      <c r="D29" s="40"/>
      <c r="E29" s="40">
        <f>+VLOOKUP(B29,'[1]III Chi_Tinh'!$D$10:$E$155,2,0)+7050</f>
        <v>144598</v>
      </c>
      <c r="F29" s="40"/>
      <c r="G29" s="40"/>
      <c r="H29" s="40"/>
      <c r="I29" s="40"/>
      <c r="J29" s="40">
        <f t="shared" si="2"/>
        <v>0</v>
      </c>
      <c r="K29" s="40"/>
      <c r="L29" s="40"/>
      <c r="M29" s="41"/>
    </row>
    <row r="30" spans="1:13" s="13" customFormat="1" ht="20" customHeight="1" x14ac:dyDescent="0.25">
      <c r="A30" s="16">
        <v>22</v>
      </c>
      <c r="B30" s="17" t="s">
        <v>34</v>
      </c>
      <c r="C30" s="40">
        <f t="shared" si="1"/>
        <v>10219</v>
      </c>
      <c r="D30" s="40"/>
      <c r="E30" s="40">
        <f>+VLOOKUP(B30,'[1]III Chi_Tinh'!$D$10:$E$155,2,0)</f>
        <v>10219</v>
      </c>
      <c r="F30" s="40"/>
      <c r="G30" s="40"/>
      <c r="H30" s="40"/>
      <c r="I30" s="40"/>
      <c r="J30" s="40">
        <f t="shared" si="2"/>
        <v>0</v>
      </c>
      <c r="K30" s="40"/>
      <c r="L30" s="40"/>
      <c r="M30" s="41"/>
    </row>
    <row r="31" spans="1:13" s="13" customFormat="1" ht="20" customHeight="1" x14ac:dyDescent="0.25">
      <c r="A31" s="39">
        <v>23</v>
      </c>
      <c r="B31" s="17" t="s">
        <v>84</v>
      </c>
      <c r="C31" s="40">
        <f t="shared" si="1"/>
        <v>401530</v>
      </c>
      <c r="D31" s="40"/>
      <c r="E31" s="40">
        <f>+VLOOKUP(B31,'[1]III Chi_Tinh'!$D$10:$E$155,2,0)</f>
        <v>401530</v>
      </c>
      <c r="F31" s="40"/>
      <c r="G31" s="40"/>
      <c r="H31" s="40"/>
      <c r="I31" s="40"/>
      <c r="J31" s="40">
        <f t="shared" si="2"/>
        <v>0</v>
      </c>
      <c r="K31" s="40"/>
      <c r="L31" s="40"/>
      <c r="M31" s="41"/>
    </row>
    <row r="32" spans="1:13" s="13" customFormat="1" ht="20" customHeight="1" x14ac:dyDescent="0.25">
      <c r="A32" s="16">
        <v>24</v>
      </c>
      <c r="B32" s="15" t="s">
        <v>35</v>
      </c>
      <c r="C32" s="40">
        <f t="shared" si="1"/>
        <v>46222</v>
      </c>
      <c r="D32" s="40"/>
      <c r="E32" s="40">
        <f>+VLOOKUP(B32,'[1]III Chi_Tinh'!$D$10:$E$155,2,0)+14908</f>
        <v>46222</v>
      </c>
      <c r="F32" s="40"/>
      <c r="G32" s="40"/>
      <c r="H32" s="40"/>
      <c r="I32" s="40"/>
      <c r="J32" s="40">
        <f t="shared" si="2"/>
        <v>0</v>
      </c>
      <c r="K32" s="40"/>
      <c r="L32" s="40"/>
      <c r="M32" s="41"/>
    </row>
    <row r="33" spans="1:13" s="13" customFormat="1" ht="20" customHeight="1" x14ac:dyDescent="0.25">
      <c r="A33" s="39">
        <v>25</v>
      </c>
      <c r="B33" s="15" t="s">
        <v>63</v>
      </c>
      <c r="C33" s="40">
        <f t="shared" si="1"/>
        <v>22911</v>
      </c>
      <c r="D33" s="40"/>
      <c r="E33" s="40">
        <f>+VLOOKUP(B33,'[1]III Chi_Tinh'!$D$10:$E$155,2,0)</f>
        <v>22911</v>
      </c>
      <c r="F33" s="40"/>
      <c r="G33" s="40"/>
      <c r="H33" s="40"/>
      <c r="I33" s="40"/>
      <c r="J33" s="40">
        <f t="shared" si="2"/>
        <v>0</v>
      </c>
      <c r="K33" s="40"/>
      <c r="L33" s="40"/>
      <c r="M33" s="41"/>
    </row>
    <row r="34" spans="1:13" s="13" customFormat="1" ht="20" customHeight="1" x14ac:dyDescent="0.25">
      <c r="A34" s="16">
        <v>26</v>
      </c>
      <c r="B34" s="15" t="s">
        <v>81</v>
      </c>
      <c r="C34" s="40">
        <f t="shared" si="1"/>
        <v>11299</v>
      </c>
      <c r="D34" s="40"/>
      <c r="E34" s="40">
        <f>+VLOOKUP(B34,'[1]III Chi_Tinh'!$D$10:$E$155,2,0)</f>
        <v>11299</v>
      </c>
      <c r="F34" s="40"/>
      <c r="G34" s="40"/>
      <c r="H34" s="40"/>
      <c r="I34" s="40"/>
      <c r="J34" s="40">
        <f t="shared" si="2"/>
        <v>0</v>
      </c>
      <c r="K34" s="40"/>
      <c r="L34" s="40"/>
      <c r="M34" s="41"/>
    </row>
    <row r="35" spans="1:13" s="13" customFormat="1" ht="20" customHeight="1" x14ac:dyDescent="0.25">
      <c r="A35" s="39">
        <v>27</v>
      </c>
      <c r="B35" s="15" t="s">
        <v>70</v>
      </c>
      <c r="C35" s="40">
        <f t="shared" si="1"/>
        <v>23100</v>
      </c>
      <c r="D35" s="40"/>
      <c r="E35" s="40">
        <f>+VLOOKUP(B35,'[1]III Chi_Tinh'!$D$10:$E$155,2,0)+19178</f>
        <v>23100</v>
      </c>
      <c r="F35" s="40"/>
      <c r="G35" s="40"/>
      <c r="H35" s="40"/>
      <c r="I35" s="40"/>
      <c r="J35" s="40">
        <f t="shared" si="2"/>
        <v>0</v>
      </c>
      <c r="K35" s="40"/>
      <c r="L35" s="40"/>
      <c r="M35" s="41"/>
    </row>
    <row r="36" spans="1:13" s="13" customFormat="1" ht="20" customHeight="1" x14ac:dyDescent="0.25">
      <c r="A36" s="16">
        <v>28</v>
      </c>
      <c r="B36" s="15" t="s">
        <v>62</v>
      </c>
      <c r="C36" s="40">
        <f t="shared" si="1"/>
        <v>18036</v>
      </c>
      <c r="D36" s="40"/>
      <c r="E36" s="40">
        <f>+VLOOKUP(B36,'[1]III Chi_Tinh'!$D$10:$E$155,2,0)</f>
        <v>18036</v>
      </c>
      <c r="F36" s="40"/>
      <c r="G36" s="40"/>
      <c r="H36" s="40"/>
      <c r="I36" s="40"/>
      <c r="J36" s="40">
        <f t="shared" si="2"/>
        <v>0</v>
      </c>
      <c r="K36" s="40"/>
      <c r="L36" s="40"/>
      <c r="M36" s="41"/>
    </row>
    <row r="37" spans="1:13" s="13" customFormat="1" ht="23.6" customHeight="1" x14ac:dyDescent="0.25">
      <c r="A37" s="39">
        <v>29</v>
      </c>
      <c r="B37" s="15" t="s">
        <v>60</v>
      </c>
      <c r="C37" s="40">
        <f t="shared" si="1"/>
        <v>30713</v>
      </c>
      <c r="D37" s="40"/>
      <c r="E37" s="40">
        <f>+VLOOKUP(B37,'[1]III Chi_Tinh'!$D$10:$E$155,2,0)</f>
        <v>30713</v>
      </c>
      <c r="F37" s="40"/>
      <c r="G37" s="40"/>
      <c r="H37" s="40"/>
      <c r="I37" s="40"/>
      <c r="J37" s="40">
        <f t="shared" si="2"/>
        <v>0</v>
      </c>
      <c r="K37" s="40"/>
      <c r="L37" s="40"/>
      <c r="M37" s="41"/>
    </row>
    <row r="38" spans="1:13" s="13" customFormat="1" ht="36.65" customHeight="1" x14ac:dyDescent="0.25">
      <c r="A38" s="16">
        <v>30</v>
      </c>
      <c r="B38" s="27" t="s">
        <v>61</v>
      </c>
      <c r="C38" s="40">
        <f t="shared" si="1"/>
        <v>51530</v>
      </c>
      <c r="D38" s="40"/>
      <c r="E38" s="40">
        <f>+VLOOKUP(B38,'[1]III Chi_Tinh'!$D$10:$E$155,2,0)</f>
        <v>51530</v>
      </c>
      <c r="F38" s="40"/>
      <c r="G38" s="40"/>
      <c r="H38" s="40"/>
      <c r="I38" s="40"/>
      <c r="J38" s="40">
        <f t="shared" si="2"/>
        <v>0</v>
      </c>
      <c r="K38" s="40"/>
      <c r="L38" s="40"/>
      <c r="M38" s="41"/>
    </row>
    <row r="39" spans="1:13" s="13" customFormat="1" ht="20" customHeight="1" x14ac:dyDescent="0.25">
      <c r="A39" s="39">
        <v>31</v>
      </c>
      <c r="B39" s="15" t="s">
        <v>36</v>
      </c>
      <c r="C39" s="40">
        <f t="shared" si="1"/>
        <v>26774</v>
      </c>
      <c r="D39" s="40"/>
      <c r="E39" s="40">
        <f>+VLOOKUP(B39,'[1]III Chi_Tinh'!$D$10:$E$155,2,0)+18837+1123</f>
        <v>26774</v>
      </c>
      <c r="F39" s="40"/>
      <c r="G39" s="40"/>
      <c r="H39" s="40"/>
      <c r="I39" s="40"/>
      <c r="J39" s="40">
        <f t="shared" si="2"/>
        <v>0</v>
      </c>
      <c r="K39" s="40"/>
      <c r="L39" s="40"/>
      <c r="M39" s="41"/>
    </row>
    <row r="40" spans="1:13" s="13" customFormat="1" ht="20" customHeight="1" x14ac:dyDescent="0.25">
      <c r="A40" s="16">
        <v>32</v>
      </c>
      <c r="B40" s="15" t="s">
        <v>37</v>
      </c>
      <c r="C40" s="40">
        <f t="shared" si="1"/>
        <v>15363</v>
      </c>
      <c r="D40" s="40"/>
      <c r="E40" s="40">
        <f>+VLOOKUP(B40,'[1]III Chi_Tinh'!$D$10:$E$155,2,0)</f>
        <v>15363</v>
      </c>
      <c r="F40" s="40"/>
      <c r="G40" s="40"/>
      <c r="H40" s="40"/>
      <c r="I40" s="40"/>
      <c r="J40" s="40">
        <f t="shared" si="2"/>
        <v>0</v>
      </c>
      <c r="K40" s="40"/>
      <c r="L40" s="40"/>
      <c r="M40" s="41"/>
    </row>
    <row r="41" spans="1:13" s="13" customFormat="1" ht="20" customHeight="1" x14ac:dyDescent="0.25">
      <c r="A41" s="39">
        <v>33</v>
      </c>
      <c r="B41" s="15" t="s">
        <v>38</v>
      </c>
      <c r="C41" s="40">
        <f t="shared" si="1"/>
        <v>3887</v>
      </c>
      <c r="D41" s="40"/>
      <c r="E41" s="40">
        <f>+VLOOKUP(B41,'[1]III Chi_Tinh'!$D$10:$E$155,2,0)</f>
        <v>3887</v>
      </c>
      <c r="F41" s="40"/>
      <c r="G41" s="40"/>
      <c r="H41" s="40"/>
      <c r="I41" s="40"/>
      <c r="J41" s="40">
        <f t="shared" si="2"/>
        <v>0</v>
      </c>
      <c r="K41" s="40"/>
      <c r="L41" s="40"/>
      <c r="M41" s="41"/>
    </row>
    <row r="42" spans="1:13" s="13" customFormat="1" ht="20" customHeight="1" x14ac:dyDescent="0.25">
      <c r="A42" s="16">
        <v>34</v>
      </c>
      <c r="B42" s="15" t="s">
        <v>39</v>
      </c>
      <c r="C42" s="40">
        <f t="shared" si="1"/>
        <v>970</v>
      </c>
      <c r="D42" s="40"/>
      <c r="E42" s="40">
        <f>+VLOOKUP(B42,'[1]III Chi_Tinh'!$D$10:$E$155,2,0)</f>
        <v>970</v>
      </c>
      <c r="F42" s="40"/>
      <c r="G42" s="40"/>
      <c r="H42" s="40"/>
      <c r="I42" s="40"/>
      <c r="J42" s="40">
        <f t="shared" si="2"/>
        <v>0</v>
      </c>
      <c r="K42" s="40"/>
      <c r="L42" s="40"/>
      <c r="M42" s="41"/>
    </row>
    <row r="43" spans="1:13" s="13" customFormat="1" ht="20" customHeight="1" x14ac:dyDescent="0.25">
      <c r="A43" s="39">
        <v>35</v>
      </c>
      <c r="B43" s="15" t="s">
        <v>40</v>
      </c>
      <c r="C43" s="40">
        <f t="shared" si="1"/>
        <v>1844</v>
      </c>
      <c r="D43" s="40"/>
      <c r="E43" s="40">
        <f>+VLOOKUP(B43,'[1]III Chi_Tinh'!$D$10:$E$155,2,0)</f>
        <v>1844</v>
      </c>
      <c r="F43" s="40"/>
      <c r="G43" s="40"/>
      <c r="H43" s="40"/>
      <c r="I43" s="40"/>
      <c r="J43" s="40">
        <f t="shared" si="2"/>
        <v>0</v>
      </c>
      <c r="K43" s="40"/>
      <c r="L43" s="40"/>
      <c r="M43" s="41"/>
    </row>
    <row r="44" spans="1:13" s="13" customFormat="1" ht="17.7" customHeight="1" x14ac:dyDescent="0.25">
      <c r="A44" s="16">
        <v>36</v>
      </c>
      <c r="B44" s="15" t="s">
        <v>79</v>
      </c>
      <c r="C44" s="40">
        <f t="shared" si="1"/>
        <v>1040</v>
      </c>
      <c r="D44" s="40"/>
      <c r="E44" s="40">
        <f>+VLOOKUP(B44,'[1]III Chi_Tinh'!$D$10:$E$155,2,0)</f>
        <v>1040</v>
      </c>
      <c r="F44" s="40"/>
      <c r="G44" s="40"/>
      <c r="H44" s="40"/>
      <c r="I44" s="40"/>
      <c r="J44" s="40">
        <f t="shared" si="2"/>
        <v>0</v>
      </c>
      <c r="K44" s="40"/>
      <c r="L44" s="40"/>
      <c r="M44" s="41"/>
    </row>
    <row r="45" spans="1:13" s="13" customFormat="1" ht="20" customHeight="1" x14ac:dyDescent="0.25">
      <c r="A45" s="39">
        <v>37</v>
      </c>
      <c r="B45" s="15" t="s">
        <v>41</v>
      </c>
      <c r="C45" s="40">
        <f t="shared" si="1"/>
        <v>1447</v>
      </c>
      <c r="D45" s="40"/>
      <c r="E45" s="40">
        <f>+VLOOKUP(B45,'[1]III Chi_Tinh'!$D$10:$E$155,2,0)</f>
        <v>1447</v>
      </c>
      <c r="F45" s="40"/>
      <c r="G45" s="40"/>
      <c r="H45" s="40"/>
      <c r="I45" s="40"/>
      <c r="J45" s="40">
        <f t="shared" si="2"/>
        <v>0</v>
      </c>
      <c r="K45" s="40"/>
      <c r="L45" s="40"/>
      <c r="M45" s="41"/>
    </row>
    <row r="46" spans="1:13" s="13" customFormat="1" ht="28.8" x14ac:dyDescent="0.25">
      <c r="A46" s="16">
        <v>38</v>
      </c>
      <c r="B46" s="15" t="s">
        <v>80</v>
      </c>
      <c r="C46" s="40">
        <f t="shared" si="1"/>
        <v>2104</v>
      </c>
      <c r="D46" s="40"/>
      <c r="E46" s="40">
        <f>+VLOOKUP(B46,'[1]III Chi_Tinh'!$D$10:$E$155,2,0)</f>
        <v>2104</v>
      </c>
      <c r="F46" s="40"/>
      <c r="G46" s="40"/>
      <c r="H46" s="40"/>
      <c r="I46" s="40"/>
      <c r="J46" s="40">
        <f t="shared" si="2"/>
        <v>0</v>
      </c>
      <c r="K46" s="40"/>
      <c r="L46" s="40"/>
      <c r="M46" s="41"/>
    </row>
    <row r="47" spans="1:13" s="13" customFormat="1" ht="20" customHeight="1" x14ac:dyDescent="0.25">
      <c r="A47" s="39">
        <v>39</v>
      </c>
      <c r="B47" s="15" t="s">
        <v>82</v>
      </c>
      <c r="C47" s="40">
        <f t="shared" si="1"/>
        <v>11141</v>
      </c>
      <c r="D47" s="40"/>
      <c r="E47" s="40">
        <f>+VLOOKUP(B47,'[1]III Chi_Tinh'!$D$10:$E$155,2,0)</f>
        <v>11141</v>
      </c>
      <c r="F47" s="40"/>
      <c r="G47" s="40"/>
      <c r="H47" s="40"/>
      <c r="I47" s="40"/>
      <c r="J47" s="40">
        <f t="shared" si="2"/>
        <v>0</v>
      </c>
      <c r="K47" s="40"/>
      <c r="L47" s="40"/>
      <c r="M47" s="41"/>
    </row>
    <row r="48" spans="1:13" s="13" customFormat="1" ht="20" customHeight="1" x14ac:dyDescent="0.25">
      <c r="A48" s="16">
        <v>40</v>
      </c>
      <c r="B48" s="15" t="s">
        <v>42</v>
      </c>
      <c r="C48" s="40">
        <f t="shared" si="1"/>
        <v>8534</v>
      </c>
      <c r="D48" s="40"/>
      <c r="E48" s="40">
        <f>+VLOOKUP(B48,'[1]III Chi_Tinh'!$D$10:$E$155,2,0)</f>
        <v>8534</v>
      </c>
      <c r="F48" s="40"/>
      <c r="G48" s="40"/>
      <c r="H48" s="40"/>
      <c r="I48" s="40"/>
      <c r="J48" s="40">
        <f t="shared" si="2"/>
        <v>0</v>
      </c>
      <c r="K48" s="40"/>
      <c r="L48" s="40"/>
      <c r="M48" s="41"/>
    </row>
    <row r="49" spans="1:18" s="13" customFormat="1" ht="20" customHeight="1" x14ac:dyDescent="0.25">
      <c r="A49" s="39">
        <v>41</v>
      </c>
      <c r="B49" s="15" t="s">
        <v>43</v>
      </c>
      <c r="C49" s="40">
        <f t="shared" si="1"/>
        <v>3268</v>
      </c>
      <c r="D49" s="40"/>
      <c r="E49" s="40">
        <f>+VLOOKUP(B49,'[1]III Chi_Tinh'!$D$10:$E$155,2,0)</f>
        <v>3268</v>
      </c>
      <c r="F49" s="40"/>
      <c r="G49" s="40"/>
      <c r="H49" s="40"/>
      <c r="I49" s="40"/>
      <c r="J49" s="40">
        <f t="shared" si="2"/>
        <v>0</v>
      </c>
      <c r="K49" s="40"/>
      <c r="L49" s="40"/>
      <c r="M49" s="41"/>
    </row>
    <row r="50" spans="1:18" s="13" customFormat="1" ht="20" customHeight="1" x14ac:dyDescent="0.25">
      <c r="A50" s="16">
        <v>42</v>
      </c>
      <c r="B50" s="15" t="s">
        <v>44</v>
      </c>
      <c r="C50" s="40">
        <f t="shared" si="1"/>
        <v>1293</v>
      </c>
      <c r="D50" s="40"/>
      <c r="E50" s="40">
        <f>+VLOOKUP(B50,'[1]III Chi_Tinh'!$D$10:$E$155,2,0)</f>
        <v>1293</v>
      </c>
      <c r="F50" s="40"/>
      <c r="G50" s="40"/>
      <c r="H50" s="40"/>
      <c r="I50" s="40"/>
      <c r="J50" s="40">
        <f t="shared" si="2"/>
        <v>0</v>
      </c>
      <c r="K50" s="40"/>
      <c r="L50" s="40"/>
      <c r="M50" s="41"/>
    </row>
    <row r="51" spans="1:18" s="13" customFormat="1" ht="20" customHeight="1" x14ac:dyDescent="0.25">
      <c r="A51" s="39">
        <v>43</v>
      </c>
      <c r="B51" s="15" t="s">
        <v>45</v>
      </c>
      <c r="C51" s="40">
        <f t="shared" si="1"/>
        <v>8216</v>
      </c>
      <c r="D51" s="40"/>
      <c r="E51" s="40">
        <f>+VLOOKUP(B51,'[1]III Chi_Tinh'!$D$10:$E$155,2,0)</f>
        <v>8216</v>
      </c>
      <c r="F51" s="40"/>
      <c r="G51" s="40"/>
      <c r="H51" s="40"/>
      <c r="I51" s="40"/>
      <c r="J51" s="40">
        <f t="shared" si="2"/>
        <v>0</v>
      </c>
      <c r="K51" s="40"/>
      <c r="L51" s="40"/>
      <c r="M51" s="41"/>
    </row>
    <row r="52" spans="1:18" s="13" customFormat="1" ht="20" customHeight="1" x14ac:dyDescent="0.25">
      <c r="A52" s="16">
        <v>44</v>
      </c>
      <c r="B52" s="15" t="s">
        <v>46</v>
      </c>
      <c r="C52" s="40">
        <f t="shared" si="1"/>
        <v>9318</v>
      </c>
      <c r="D52" s="40"/>
      <c r="E52" s="40">
        <f>+VLOOKUP(B52,'[1]III Chi_Tinh'!$D$10:$E$155,2,0)</f>
        <v>9318</v>
      </c>
      <c r="F52" s="40"/>
      <c r="G52" s="40"/>
      <c r="H52" s="40"/>
      <c r="I52" s="40"/>
      <c r="J52" s="40">
        <f t="shared" si="2"/>
        <v>0</v>
      </c>
      <c r="K52" s="40"/>
      <c r="L52" s="40"/>
      <c r="M52" s="41"/>
    </row>
    <row r="53" spans="1:18" s="13" customFormat="1" ht="20" customHeight="1" x14ac:dyDescent="0.25">
      <c r="A53" s="39">
        <v>45</v>
      </c>
      <c r="B53" s="15" t="s">
        <v>47</v>
      </c>
      <c r="C53" s="40">
        <f t="shared" si="1"/>
        <v>955</v>
      </c>
      <c r="D53" s="40"/>
      <c r="E53" s="40">
        <f>+VLOOKUP(B53,'[1]III Chi_Tinh'!$D$10:$E$155,2,0)</f>
        <v>955</v>
      </c>
      <c r="F53" s="40"/>
      <c r="G53" s="40"/>
      <c r="H53" s="40"/>
      <c r="I53" s="40"/>
      <c r="J53" s="40">
        <f t="shared" si="2"/>
        <v>0</v>
      </c>
      <c r="K53" s="40"/>
      <c r="L53" s="40"/>
      <c r="M53" s="41"/>
    </row>
    <row r="54" spans="1:18" s="10" customFormat="1" ht="25.55" customHeight="1" x14ac:dyDescent="0.25">
      <c r="A54" s="16">
        <v>46</v>
      </c>
      <c r="B54" s="15" t="s">
        <v>68</v>
      </c>
      <c r="C54" s="40">
        <f t="shared" si="1"/>
        <v>12929</v>
      </c>
      <c r="D54" s="28"/>
      <c r="E54" s="40">
        <f>+VLOOKUP(B54,'[1]III Chi_Tinh'!$D$10:$E$155,2,0)+4844</f>
        <v>12929</v>
      </c>
      <c r="F54" s="28"/>
      <c r="G54" s="28"/>
      <c r="H54" s="28"/>
      <c r="I54" s="28"/>
      <c r="J54" s="40">
        <f t="shared" si="2"/>
        <v>0</v>
      </c>
      <c r="K54" s="28"/>
      <c r="L54" s="28"/>
      <c r="M54" s="28"/>
    </row>
    <row r="55" spans="1:18" s="10" customFormat="1" ht="18.850000000000001" customHeight="1" x14ac:dyDescent="0.25">
      <c r="A55" s="39">
        <v>47</v>
      </c>
      <c r="B55" s="15" t="s">
        <v>48</v>
      </c>
      <c r="C55" s="40">
        <f t="shared" si="1"/>
        <v>2313</v>
      </c>
      <c r="D55" s="28"/>
      <c r="E55" s="40">
        <f>+VLOOKUP(B55,'[1]III Chi_Tinh'!$D$10:$E$155,2,0)</f>
        <v>2313</v>
      </c>
      <c r="F55" s="28"/>
      <c r="G55" s="28"/>
      <c r="H55" s="28"/>
      <c r="I55" s="28"/>
      <c r="J55" s="40">
        <f t="shared" si="2"/>
        <v>0</v>
      </c>
      <c r="K55" s="28"/>
      <c r="L55" s="28"/>
      <c r="M55" s="28"/>
    </row>
    <row r="56" spans="1:18" s="10" customFormat="1" ht="18.850000000000001" customHeight="1" x14ac:dyDescent="0.25">
      <c r="A56" s="16">
        <v>48</v>
      </c>
      <c r="B56" s="15" t="s">
        <v>49</v>
      </c>
      <c r="C56" s="40">
        <f t="shared" si="1"/>
        <v>3994</v>
      </c>
      <c r="D56" s="28"/>
      <c r="E56" s="40">
        <f>+VLOOKUP(B56,'[1]III Chi_Tinh'!$D$10:$E$155,2,0)</f>
        <v>3994</v>
      </c>
      <c r="F56" s="28"/>
      <c r="G56" s="28"/>
      <c r="H56" s="28"/>
      <c r="I56" s="28"/>
      <c r="J56" s="40">
        <f t="shared" si="2"/>
        <v>0</v>
      </c>
      <c r="K56" s="28"/>
      <c r="L56" s="28"/>
      <c r="M56" s="28"/>
    </row>
    <row r="57" spans="1:18" s="10" customFormat="1" ht="18.850000000000001" customHeight="1" x14ac:dyDescent="0.25">
      <c r="A57" s="39">
        <v>49</v>
      </c>
      <c r="B57" s="15" t="s">
        <v>50</v>
      </c>
      <c r="C57" s="40">
        <f t="shared" si="1"/>
        <v>11888</v>
      </c>
      <c r="D57" s="28"/>
      <c r="E57" s="40">
        <f>+VLOOKUP(B57,'[1]III Chi_Tinh'!$D$10:$E$155,2,0)</f>
        <v>11888</v>
      </c>
      <c r="F57" s="28"/>
      <c r="G57" s="28"/>
      <c r="H57" s="28"/>
      <c r="I57" s="28"/>
      <c r="J57" s="40">
        <f t="shared" si="2"/>
        <v>0</v>
      </c>
      <c r="K57" s="28"/>
      <c r="L57" s="28"/>
      <c r="M57" s="28"/>
    </row>
    <row r="58" spans="1:18" ht="28.8" x14ac:dyDescent="0.25">
      <c r="A58" s="16">
        <v>50</v>
      </c>
      <c r="B58" s="27" t="s">
        <v>69</v>
      </c>
      <c r="C58" s="40">
        <f t="shared" si="1"/>
        <v>75263</v>
      </c>
      <c r="D58" s="40"/>
      <c r="E58" s="40">
        <f>+VLOOKUP(B58,'[1]III Chi_Tinh'!$D$10:$E$155,2,0)+16016+41738+2980+2000</f>
        <v>75263</v>
      </c>
      <c r="F58" s="40"/>
      <c r="G58" s="40"/>
      <c r="H58" s="40"/>
      <c r="I58" s="40"/>
      <c r="J58" s="40">
        <f t="shared" si="2"/>
        <v>0</v>
      </c>
      <c r="K58" s="40"/>
      <c r="L58" s="40"/>
      <c r="M58" s="28"/>
    </row>
    <row r="59" spans="1:18" s="14" customFormat="1" ht="31.1" customHeight="1" x14ac:dyDescent="0.3">
      <c r="A59" s="39">
        <v>51</v>
      </c>
      <c r="B59" s="27" t="s">
        <v>51</v>
      </c>
      <c r="C59" s="40">
        <f t="shared" si="1"/>
        <v>23021</v>
      </c>
      <c r="D59" s="40"/>
      <c r="E59" s="40">
        <f>+VLOOKUP(B59,'[1]III Chi_Tinh'!$D$10:$E$155,2,0)+7818</f>
        <v>23021</v>
      </c>
      <c r="F59" s="40"/>
      <c r="G59" s="40"/>
      <c r="H59" s="40"/>
      <c r="I59" s="40"/>
      <c r="J59" s="40">
        <f t="shared" si="2"/>
        <v>0</v>
      </c>
      <c r="K59" s="40"/>
      <c r="L59" s="40"/>
      <c r="M59" s="42"/>
    </row>
    <row r="60" spans="1:18" ht="17.2" customHeight="1" x14ac:dyDescent="0.25">
      <c r="A60" s="16">
        <v>52</v>
      </c>
      <c r="B60" s="15" t="s">
        <v>71</v>
      </c>
      <c r="C60" s="40">
        <f t="shared" si="1"/>
        <v>2450</v>
      </c>
      <c r="D60" s="40"/>
      <c r="E60" s="40">
        <f>+VLOOKUP(B60,'[1]III Chi_Tinh'!$D$10:$E$155,2,0)</f>
        <v>2450</v>
      </c>
      <c r="F60" s="40"/>
      <c r="G60" s="40"/>
      <c r="H60" s="40"/>
      <c r="I60" s="40"/>
      <c r="J60" s="40">
        <f t="shared" si="2"/>
        <v>0</v>
      </c>
      <c r="K60" s="40"/>
      <c r="L60" s="40"/>
      <c r="M60" s="28"/>
    </row>
    <row r="61" spans="1:18" ht="24.9" customHeight="1" x14ac:dyDescent="0.3">
      <c r="A61" s="39">
        <v>53</v>
      </c>
      <c r="B61" s="27" t="s">
        <v>73</v>
      </c>
      <c r="C61" s="40">
        <f t="shared" si="1"/>
        <v>7000</v>
      </c>
      <c r="D61" s="28"/>
      <c r="E61" s="40">
        <f>+VLOOKUP(B61,'[1]III Chi_Tinh'!$D$10:$E$155,2,0)</f>
        <v>7000</v>
      </c>
      <c r="F61" s="28"/>
      <c r="G61" s="28"/>
      <c r="H61" s="28"/>
      <c r="I61" s="28"/>
      <c r="J61" s="40">
        <f t="shared" si="2"/>
        <v>0</v>
      </c>
      <c r="K61" s="28"/>
      <c r="L61" s="28"/>
      <c r="M61" s="28"/>
      <c r="N61" s="6"/>
      <c r="O61" s="6"/>
      <c r="P61" s="6"/>
      <c r="Q61" s="6"/>
      <c r="R61" s="6"/>
    </row>
    <row r="62" spans="1:18" ht="24.9" customHeight="1" x14ac:dyDescent="0.3">
      <c r="A62" s="16">
        <v>54</v>
      </c>
      <c r="B62" s="27" t="s">
        <v>67</v>
      </c>
      <c r="C62" s="40">
        <f t="shared" si="1"/>
        <v>57081</v>
      </c>
      <c r="D62" s="28"/>
      <c r="E62" s="40">
        <f>+VLOOKUP(B62,'[1]III Chi_Tinh'!$D$10:$E$155,2,0)</f>
        <v>57081</v>
      </c>
      <c r="F62" s="28"/>
      <c r="G62" s="28"/>
      <c r="H62" s="28"/>
      <c r="I62" s="28"/>
      <c r="J62" s="40"/>
      <c r="K62" s="28"/>
      <c r="L62" s="28"/>
      <c r="M62" s="28"/>
      <c r="N62" s="6"/>
      <c r="O62" s="6"/>
      <c r="P62" s="6"/>
      <c r="Q62" s="6"/>
      <c r="R62" s="6"/>
    </row>
    <row r="63" spans="1:18" ht="17.7" x14ac:dyDescent="0.3">
      <c r="A63" s="39">
        <v>55</v>
      </c>
      <c r="B63" s="27" t="s">
        <v>55</v>
      </c>
      <c r="C63" s="40">
        <f t="shared" si="1"/>
        <v>700</v>
      </c>
      <c r="D63" s="28"/>
      <c r="E63" s="40">
        <f>+VLOOKUP(B63,'[1]III Chi_Tinh'!$D$10:$E$155,2,0)</f>
        <v>700</v>
      </c>
      <c r="F63" s="28"/>
      <c r="G63" s="28"/>
      <c r="H63" s="28"/>
      <c r="I63" s="28"/>
      <c r="J63" s="40"/>
      <c r="K63" s="28"/>
      <c r="L63" s="28"/>
      <c r="M63" s="28"/>
      <c r="N63" s="6"/>
      <c r="O63" s="6"/>
      <c r="P63" s="6"/>
      <c r="Q63" s="6"/>
      <c r="R63" s="6"/>
    </row>
    <row r="64" spans="1:18" ht="17.7" x14ac:dyDescent="0.3">
      <c r="A64" s="16">
        <v>56</v>
      </c>
      <c r="B64" s="27" t="s">
        <v>56</v>
      </c>
      <c r="C64" s="40">
        <f t="shared" si="1"/>
        <v>2500</v>
      </c>
      <c r="D64" s="28"/>
      <c r="E64" s="40">
        <f>+VLOOKUP(B64,'[1]III Chi_Tinh'!$D$10:$E$155,2,0)</f>
        <v>2500</v>
      </c>
      <c r="F64" s="28"/>
      <c r="G64" s="28"/>
      <c r="H64" s="28"/>
      <c r="I64" s="28"/>
      <c r="J64" s="40"/>
      <c r="K64" s="28"/>
      <c r="L64" s="28"/>
      <c r="M64" s="28"/>
      <c r="N64" s="6"/>
      <c r="O64" s="6"/>
      <c r="P64" s="6"/>
      <c r="Q64" s="6"/>
      <c r="R64" s="6"/>
    </row>
    <row r="65" spans="1:18" ht="17.7" x14ac:dyDescent="0.3">
      <c r="A65" s="39">
        <v>57</v>
      </c>
      <c r="B65" s="27" t="s">
        <v>77</v>
      </c>
      <c r="C65" s="40">
        <f t="shared" si="1"/>
        <v>2204</v>
      </c>
      <c r="D65" s="28"/>
      <c r="E65" s="40">
        <v>2204</v>
      </c>
      <c r="F65" s="28"/>
      <c r="G65" s="28"/>
      <c r="H65" s="28"/>
      <c r="I65" s="28"/>
      <c r="J65" s="40"/>
      <c r="K65" s="28"/>
      <c r="L65" s="28"/>
      <c r="M65" s="28"/>
      <c r="N65" s="6"/>
      <c r="O65" s="6"/>
      <c r="P65" s="6"/>
      <c r="Q65" s="6"/>
      <c r="R65" s="6"/>
    </row>
    <row r="66" spans="1:18" ht="17.7" x14ac:dyDescent="0.3">
      <c r="A66" s="16">
        <v>58</v>
      </c>
      <c r="B66" s="27" t="s">
        <v>83</v>
      </c>
      <c r="C66" s="40">
        <f t="shared" si="1"/>
        <v>1536</v>
      </c>
      <c r="D66" s="28"/>
      <c r="E66" s="40">
        <v>1536</v>
      </c>
      <c r="F66" s="28"/>
      <c r="G66" s="28"/>
      <c r="H66" s="28"/>
      <c r="I66" s="28"/>
      <c r="J66" s="40"/>
      <c r="K66" s="28"/>
      <c r="L66" s="28"/>
      <c r="M66" s="28"/>
      <c r="N66" s="6"/>
      <c r="O66" s="6"/>
      <c r="P66" s="6"/>
      <c r="Q66" s="6"/>
      <c r="R66" s="6"/>
    </row>
    <row r="67" spans="1:18" ht="28.8" x14ac:dyDescent="0.3">
      <c r="A67" s="39">
        <v>59</v>
      </c>
      <c r="B67" s="27" t="s">
        <v>74</v>
      </c>
      <c r="C67" s="40">
        <f t="shared" si="1"/>
        <v>146883</v>
      </c>
      <c r="D67" s="28"/>
      <c r="E67" s="40">
        <v>146883</v>
      </c>
      <c r="F67" s="28"/>
      <c r="G67" s="28"/>
      <c r="H67" s="28"/>
      <c r="I67" s="28"/>
      <c r="J67" s="40"/>
      <c r="K67" s="28"/>
      <c r="L67" s="28"/>
      <c r="M67" s="28"/>
      <c r="N67" s="6"/>
      <c r="O67" s="6"/>
      <c r="P67" s="6"/>
      <c r="Q67" s="6"/>
      <c r="R67" s="6"/>
    </row>
    <row r="68" spans="1:18" ht="17.7" x14ac:dyDescent="0.3">
      <c r="A68" s="16">
        <v>60</v>
      </c>
      <c r="B68" s="15" t="s">
        <v>52</v>
      </c>
      <c r="C68" s="40">
        <f t="shared" si="1"/>
        <v>498608</v>
      </c>
      <c r="D68" s="28"/>
      <c r="E68" s="28">
        <f>404041+24567+70000</f>
        <v>498608</v>
      </c>
      <c r="F68" s="28"/>
      <c r="G68" s="28"/>
      <c r="H68" s="28"/>
      <c r="I68" s="28"/>
      <c r="J68" s="40">
        <f t="shared" si="2"/>
        <v>0</v>
      </c>
      <c r="K68" s="28"/>
      <c r="L68" s="28"/>
      <c r="M68" s="28"/>
      <c r="N68" s="6"/>
      <c r="O68" s="6"/>
      <c r="P68" s="6"/>
      <c r="Q68" s="6"/>
      <c r="R68" s="6"/>
    </row>
    <row r="69" spans="1:18" ht="17.7" x14ac:dyDescent="0.3">
      <c r="A69" s="39">
        <v>61</v>
      </c>
      <c r="B69" s="15" t="s">
        <v>53</v>
      </c>
      <c r="C69" s="40">
        <f t="shared" si="1"/>
        <v>188464</v>
      </c>
      <c r="D69" s="28"/>
      <c r="E69" s="28">
        <f>40000+100000+8169+40295</f>
        <v>188464</v>
      </c>
      <c r="F69" s="28"/>
      <c r="G69" s="28"/>
      <c r="H69" s="28"/>
      <c r="I69" s="28"/>
      <c r="J69" s="40">
        <f t="shared" si="2"/>
        <v>0</v>
      </c>
      <c r="K69" s="28"/>
      <c r="L69" s="28"/>
      <c r="M69" s="28"/>
      <c r="N69" s="6"/>
      <c r="O69" s="6"/>
      <c r="P69" s="6"/>
      <c r="Q69" s="6"/>
      <c r="R69" s="6"/>
    </row>
    <row r="70" spans="1:18" ht="43.2" x14ac:dyDescent="0.3">
      <c r="A70" s="29" t="s">
        <v>3</v>
      </c>
      <c r="B70" s="30" t="s">
        <v>12</v>
      </c>
      <c r="C70" s="38">
        <f t="shared" si="1"/>
        <v>0</v>
      </c>
      <c r="D70" s="28"/>
      <c r="E70" s="28"/>
      <c r="F70" s="28">
        <v>0</v>
      </c>
      <c r="G70" s="28"/>
      <c r="H70" s="28"/>
      <c r="I70" s="28"/>
      <c r="J70" s="38">
        <f t="shared" si="2"/>
        <v>0</v>
      </c>
      <c r="K70" s="28"/>
      <c r="L70" s="28"/>
      <c r="M70" s="28"/>
      <c r="N70" s="6"/>
      <c r="O70" s="6"/>
      <c r="P70" s="6"/>
      <c r="Q70" s="6"/>
      <c r="R70" s="6"/>
    </row>
    <row r="71" spans="1:18" ht="31.6" customHeight="1" x14ac:dyDescent="0.3">
      <c r="A71" s="29" t="s">
        <v>4</v>
      </c>
      <c r="B71" s="30" t="s">
        <v>13</v>
      </c>
      <c r="C71" s="38">
        <f t="shared" si="1"/>
        <v>2910</v>
      </c>
      <c r="D71" s="28"/>
      <c r="E71" s="28"/>
      <c r="F71" s="28"/>
      <c r="G71" s="47">
        <v>2910</v>
      </c>
      <c r="H71" s="47"/>
      <c r="I71" s="28"/>
      <c r="J71" s="38">
        <f t="shared" si="2"/>
        <v>0</v>
      </c>
      <c r="K71" s="28"/>
      <c r="L71" s="28"/>
      <c r="M71" s="28"/>
      <c r="N71" s="6"/>
      <c r="O71" s="6"/>
      <c r="P71" s="6"/>
      <c r="Q71" s="6"/>
      <c r="R71" s="6"/>
    </row>
    <row r="72" spans="1:18" ht="25.55" customHeight="1" x14ac:dyDescent="0.25">
      <c r="A72" s="29" t="s">
        <v>5</v>
      </c>
      <c r="B72" s="30" t="s">
        <v>14</v>
      </c>
      <c r="C72" s="38">
        <f t="shared" si="1"/>
        <v>231382</v>
      </c>
      <c r="D72" s="28"/>
      <c r="E72" s="28"/>
      <c r="F72" s="28"/>
      <c r="G72" s="47"/>
      <c r="H72" s="47">
        <f>+'[1]II TTR CHI'!$H$36</f>
        <v>231382</v>
      </c>
      <c r="I72" s="28"/>
      <c r="J72" s="38">
        <f t="shared" si="2"/>
        <v>0</v>
      </c>
      <c r="K72" s="28"/>
      <c r="L72" s="28"/>
      <c r="M72" s="28"/>
    </row>
    <row r="73" spans="1:18" ht="32.25" customHeight="1" x14ac:dyDescent="0.25">
      <c r="A73" s="29" t="s">
        <v>6</v>
      </c>
      <c r="B73" s="30" t="s">
        <v>15</v>
      </c>
      <c r="C73" s="38">
        <f t="shared" si="1"/>
        <v>0</v>
      </c>
      <c r="D73" s="28"/>
      <c r="E73" s="28"/>
      <c r="F73" s="28"/>
      <c r="G73" s="28"/>
      <c r="H73" s="28"/>
      <c r="I73" s="28"/>
      <c r="J73" s="38">
        <f t="shared" si="2"/>
        <v>0</v>
      </c>
      <c r="K73" s="28"/>
      <c r="L73" s="28"/>
      <c r="M73" s="28"/>
    </row>
    <row r="74" spans="1:18" ht="28.8" x14ac:dyDescent="0.25">
      <c r="A74" s="29" t="s">
        <v>7</v>
      </c>
      <c r="B74" s="30" t="s">
        <v>54</v>
      </c>
      <c r="C74" s="38">
        <f>+'[1]VI BS_H'!$L$19</f>
        <v>846600</v>
      </c>
      <c r="D74" s="28"/>
      <c r="E74" s="28"/>
      <c r="F74" s="28"/>
      <c r="G74" s="28"/>
      <c r="H74" s="28"/>
      <c r="I74" s="28"/>
      <c r="J74" s="38">
        <f t="shared" si="2"/>
        <v>0</v>
      </c>
      <c r="K74" s="28"/>
      <c r="L74" s="28"/>
      <c r="M74" s="28"/>
    </row>
    <row r="75" spans="1:18" ht="28.8" x14ac:dyDescent="0.25">
      <c r="A75" s="31" t="s">
        <v>22</v>
      </c>
      <c r="B75" s="32" t="s">
        <v>17</v>
      </c>
      <c r="C75" s="43">
        <f t="shared" si="1"/>
        <v>0</v>
      </c>
      <c r="D75" s="44"/>
      <c r="E75" s="44"/>
      <c r="F75" s="44"/>
      <c r="G75" s="44"/>
      <c r="H75" s="44"/>
      <c r="I75" s="44"/>
      <c r="J75" s="43">
        <f t="shared" si="2"/>
        <v>0</v>
      </c>
      <c r="K75" s="44"/>
      <c r="L75" s="44"/>
      <c r="M75" s="44"/>
    </row>
  </sheetData>
  <mergeCells count="16">
    <mergeCell ref="A1:B1"/>
    <mergeCell ref="A2:M2"/>
    <mergeCell ref="A3:M3"/>
    <mergeCell ref="E4:F4"/>
    <mergeCell ref="J4:K4"/>
    <mergeCell ref="A5:A6"/>
    <mergeCell ref="G5:G6"/>
    <mergeCell ref="H5:H6"/>
    <mergeCell ref="I5:I6"/>
    <mergeCell ref="J5:L5"/>
    <mergeCell ref="M5:M6"/>
    <mergeCell ref="B5:B6"/>
    <mergeCell ref="C5:C6"/>
    <mergeCell ref="D5:D6"/>
    <mergeCell ref="E5:E6"/>
    <mergeCell ref="F5:F6"/>
  </mergeCells>
  <printOptions horizontalCentered="1"/>
  <pageMargins left="0.45" right="0.45" top="0.6" bottom="0.5" header="0.3" footer="0.3"/>
  <pageSetup paperSize="9" orientation="landscape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40E95-525B-4139-B328-6ABD94343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143F2-7483-4F4B-9969-D47970F11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29380-E9AE-46DA-9E55-5101770D4F8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2022-12-23T02:34:27Z</cp:lastPrinted>
  <dcterms:created xsi:type="dcterms:W3CDTF">2018-08-22T07:49:45Z</dcterms:created>
  <dcterms:modified xsi:type="dcterms:W3CDTF">2022-12-23T02:34:32Z</dcterms:modified>
</cp:coreProperties>
</file>