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QUYET TOAN 2023\"/>
    </mc:Choice>
  </mc:AlternateContent>
  <bookViews>
    <workbookView xWindow="0" yWindow="0" windowWidth="28800" windowHeight="11704" firstSheet="1" activeTab="1"/>
  </bookViews>
  <sheets>
    <sheet name="BC CTMT 2023_đong" sheetId="17" state="hidden" r:id="rId1"/>
    <sheet name="Bieu so 68" sheetId="23" r:id="rId2"/>
    <sheet name="Sheet1" sheetId="22" r:id="rId3"/>
    <sheet name="Bieu 61 0207 (CT)" sheetId="12" state="hidden" r:id="rId4"/>
  </sheets>
  <definedNames>
    <definedName name="_xlnm._FilterDatabase" localSheetId="0" hidden="1">'BC CTMT 2023_đong'!$A$12:$T$38</definedName>
    <definedName name="_xlnm._FilterDatabase" localSheetId="1" hidden="1">'Bieu so 68'!$A$11:$T$37</definedName>
    <definedName name="chuong_phuluc_61" localSheetId="0">'BC CTMT 2023_đong'!#REF!</definedName>
    <definedName name="chuong_phuluc_61" localSheetId="3">'Bieu 61 0207 (CT)'!$Q$1</definedName>
    <definedName name="chuong_phuluc_61" localSheetId="1">'Bieu so 68'!#REF!</definedName>
    <definedName name="chuong_phuluc_61_name" localSheetId="0">'BC CTMT 2023_đong'!$A$4</definedName>
    <definedName name="chuong_phuluc_61_name" localSheetId="3">'Bieu 61 0207 (CT)'!$I$2</definedName>
    <definedName name="chuong_phuluc_61_name" localSheetId="1">'Bieu so 68'!$A$3</definedName>
    <definedName name="_xlnm.Print_Area" localSheetId="0">'BC CTMT 2023_đong'!$A$1:$T$40</definedName>
    <definedName name="_xlnm.Print_Area" localSheetId="3">'Bieu 61 0207 (CT)'!$A$1:$W$34</definedName>
    <definedName name="_xlnm.Print_Area" localSheetId="1">'Bieu so 68'!$A$1:$T$39</definedName>
    <definedName name="_xlnm.Print_Titles" localSheetId="0">'BC CTMT 2023_đong'!$7:$12</definedName>
    <definedName name="_xlnm.Print_Titles" localSheetId="1">'Bieu so 68'!$6:$11</definedName>
  </definedNames>
  <calcPr calcId="152511"/>
</workbook>
</file>

<file path=xl/calcChain.xml><?xml version="1.0" encoding="utf-8"?>
<calcChain xmlns="http://schemas.openxmlformats.org/spreadsheetml/2006/main">
  <c r="C14" i="23" l="1"/>
  <c r="D14" i="23"/>
  <c r="E14" i="23"/>
  <c r="F14" i="23"/>
  <c r="G14" i="23"/>
  <c r="H14" i="23"/>
  <c r="I14" i="23"/>
  <c r="J14" i="23"/>
  <c r="K14" i="23"/>
  <c r="L14" i="23"/>
  <c r="M14" i="23"/>
  <c r="N14" i="23"/>
  <c r="O14" i="23"/>
  <c r="C15" i="23"/>
  <c r="D15" i="23"/>
  <c r="E15" i="23"/>
  <c r="F15" i="23"/>
  <c r="G15" i="23"/>
  <c r="H15" i="23"/>
  <c r="I15" i="23"/>
  <c r="J15" i="23"/>
  <c r="K15" i="23"/>
  <c r="L15" i="23"/>
  <c r="M15" i="23"/>
  <c r="N15" i="23"/>
  <c r="O15" i="23"/>
  <c r="C16" i="23"/>
  <c r="D16" i="23"/>
  <c r="E16" i="23"/>
  <c r="F16" i="23"/>
  <c r="G16" i="23"/>
  <c r="H16" i="23"/>
  <c r="I16" i="23"/>
  <c r="J16" i="23"/>
  <c r="K16" i="23"/>
  <c r="L16" i="23"/>
  <c r="M16" i="23"/>
  <c r="N16" i="23"/>
  <c r="O16" i="23"/>
  <c r="C17" i="23"/>
  <c r="D17" i="23"/>
  <c r="E17" i="23"/>
  <c r="F17" i="23"/>
  <c r="G17" i="23"/>
  <c r="H17" i="23"/>
  <c r="I17" i="23"/>
  <c r="J17" i="23"/>
  <c r="K17" i="23"/>
  <c r="L17" i="23"/>
  <c r="M17" i="23"/>
  <c r="N17" i="23"/>
  <c r="O17" i="23"/>
  <c r="C18" i="23"/>
  <c r="D18" i="23"/>
  <c r="E18" i="23"/>
  <c r="F18" i="23"/>
  <c r="G18" i="23"/>
  <c r="H18" i="23"/>
  <c r="I18" i="23"/>
  <c r="J18" i="23"/>
  <c r="K18" i="23"/>
  <c r="L18" i="23"/>
  <c r="M18" i="23"/>
  <c r="N18" i="23"/>
  <c r="O18" i="23"/>
  <c r="C19" i="23"/>
  <c r="D19" i="23"/>
  <c r="E19" i="23"/>
  <c r="F19" i="23"/>
  <c r="G19" i="23"/>
  <c r="H19" i="23"/>
  <c r="I19" i="23"/>
  <c r="J19" i="23"/>
  <c r="K19" i="23"/>
  <c r="L19" i="23"/>
  <c r="M19" i="23"/>
  <c r="N19" i="23"/>
  <c r="O19" i="23"/>
  <c r="C20" i="23"/>
  <c r="D20" i="23"/>
  <c r="E20" i="23"/>
  <c r="F20" i="23"/>
  <c r="G20" i="23"/>
  <c r="H20" i="23"/>
  <c r="I20" i="23"/>
  <c r="J20" i="23"/>
  <c r="K20" i="23"/>
  <c r="L20" i="23"/>
  <c r="M20" i="23"/>
  <c r="N20" i="23"/>
  <c r="O20" i="23"/>
  <c r="C21" i="23"/>
  <c r="D21" i="23"/>
  <c r="E21" i="23"/>
  <c r="F21" i="23"/>
  <c r="G21" i="23"/>
  <c r="H21" i="23"/>
  <c r="I21" i="23"/>
  <c r="J21" i="23"/>
  <c r="K21" i="23"/>
  <c r="L21" i="23"/>
  <c r="M21" i="23"/>
  <c r="N21" i="23"/>
  <c r="O21" i="23"/>
  <c r="C22" i="23"/>
  <c r="D22" i="23"/>
  <c r="E22" i="23"/>
  <c r="F22" i="23"/>
  <c r="G22" i="23"/>
  <c r="H22" i="23"/>
  <c r="I22" i="23"/>
  <c r="J22" i="23"/>
  <c r="K22" i="23"/>
  <c r="L22" i="23"/>
  <c r="M22" i="23"/>
  <c r="N22" i="23"/>
  <c r="O22" i="23"/>
  <c r="C23" i="23"/>
  <c r="D23" i="23"/>
  <c r="E23" i="23"/>
  <c r="F23" i="23"/>
  <c r="G23" i="23"/>
  <c r="H23" i="23"/>
  <c r="I23" i="23"/>
  <c r="J23" i="23"/>
  <c r="K23" i="23"/>
  <c r="L23" i="23"/>
  <c r="M23" i="23"/>
  <c r="N23" i="23"/>
  <c r="O23" i="23"/>
  <c r="C24" i="23"/>
  <c r="D24" i="23"/>
  <c r="E24" i="23"/>
  <c r="F24" i="23"/>
  <c r="G24" i="23"/>
  <c r="H24" i="23"/>
  <c r="I24" i="23"/>
  <c r="J24" i="23"/>
  <c r="K24" i="23"/>
  <c r="L24" i="23"/>
  <c r="M24" i="23"/>
  <c r="N24" i="23"/>
  <c r="O24" i="23"/>
  <c r="C25" i="23"/>
  <c r="D25" i="23"/>
  <c r="E25" i="23"/>
  <c r="F25" i="23"/>
  <c r="G25" i="23"/>
  <c r="H25" i="23"/>
  <c r="I25" i="23"/>
  <c r="J25" i="23"/>
  <c r="K25" i="23"/>
  <c r="L25" i="23"/>
  <c r="M25" i="23"/>
  <c r="N25" i="23"/>
  <c r="O25" i="23"/>
  <c r="C26" i="23"/>
  <c r="D26" i="23"/>
  <c r="E26" i="23"/>
  <c r="F26" i="23"/>
  <c r="G26" i="23"/>
  <c r="H26" i="23"/>
  <c r="I26" i="23"/>
  <c r="J26" i="23"/>
  <c r="K26" i="23"/>
  <c r="L26" i="23"/>
  <c r="M26" i="23"/>
  <c r="N26" i="23"/>
  <c r="O26" i="23"/>
  <c r="C27" i="23"/>
  <c r="D27" i="23"/>
  <c r="E27" i="23"/>
  <c r="F27" i="23"/>
  <c r="G27" i="23"/>
  <c r="H27" i="23"/>
  <c r="I27" i="23"/>
  <c r="J27" i="23"/>
  <c r="K27" i="23"/>
  <c r="L27" i="23"/>
  <c r="M27" i="23"/>
  <c r="N27" i="23"/>
  <c r="O27" i="23"/>
  <c r="C28" i="23"/>
  <c r="D28" i="23"/>
  <c r="E28" i="23"/>
  <c r="F28" i="23"/>
  <c r="G28" i="23"/>
  <c r="H28" i="23"/>
  <c r="I28" i="23"/>
  <c r="J28" i="23"/>
  <c r="K28" i="23"/>
  <c r="L28" i="23"/>
  <c r="M28" i="23"/>
  <c r="N28" i="23"/>
  <c r="O28" i="23"/>
  <c r="C29" i="23"/>
  <c r="D29" i="23"/>
  <c r="E29" i="23"/>
  <c r="F29" i="23"/>
  <c r="G29" i="23"/>
  <c r="H29" i="23"/>
  <c r="I29" i="23"/>
  <c r="J29" i="23"/>
  <c r="K29" i="23"/>
  <c r="L29" i="23"/>
  <c r="M29" i="23"/>
  <c r="N29" i="23"/>
  <c r="O29" i="23"/>
  <c r="C30" i="23"/>
  <c r="D30" i="23"/>
  <c r="E30" i="23"/>
  <c r="F30" i="23"/>
  <c r="G30" i="23"/>
  <c r="H30" i="23"/>
  <c r="I30" i="23"/>
  <c r="J30" i="23"/>
  <c r="K30" i="23"/>
  <c r="L30" i="23"/>
  <c r="M30" i="23"/>
  <c r="N30" i="23"/>
  <c r="O30" i="23"/>
  <c r="C31" i="23"/>
  <c r="D31" i="23"/>
  <c r="E31" i="23"/>
  <c r="F31" i="23"/>
  <c r="G31" i="23"/>
  <c r="H31" i="23"/>
  <c r="I31" i="23"/>
  <c r="J31" i="23"/>
  <c r="K31" i="23"/>
  <c r="L31" i="23"/>
  <c r="M31" i="23"/>
  <c r="N31" i="23"/>
  <c r="O31" i="23"/>
  <c r="C32" i="23"/>
  <c r="D32" i="23"/>
  <c r="E32" i="23"/>
  <c r="F32" i="23"/>
  <c r="G32" i="23"/>
  <c r="H32" i="23"/>
  <c r="I32" i="23"/>
  <c r="J32" i="23"/>
  <c r="K32" i="23"/>
  <c r="L32" i="23"/>
  <c r="M32" i="23"/>
  <c r="N32" i="23"/>
  <c r="O32" i="23"/>
  <c r="C33" i="23"/>
  <c r="D33" i="23"/>
  <c r="E33" i="23"/>
  <c r="F33" i="23"/>
  <c r="G33" i="23"/>
  <c r="H33" i="23"/>
  <c r="I33" i="23"/>
  <c r="J33" i="23"/>
  <c r="K33" i="23"/>
  <c r="L33" i="23"/>
  <c r="M33" i="23"/>
  <c r="N33" i="23"/>
  <c r="O33" i="23"/>
  <c r="C34" i="23"/>
  <c r="D34" i="23"/>
  <c r="E34" i="23"/>
  <c r="F34" i="23"/>
  <c r="G34" i="23"/>
  <c r="H34" i="23"/>
  <c r="I34" i="23"/>
  <c r="J34" i="23"/>
  <c r="K34" i="23"/>
  <c r="L34" i="23"/>
  <c r="M34" i="23"/>
  <c r="N34" i="23"/>
  <c r="O34" i="23"/>
  <c r="C35" i="23"/>
  <c r="D35" i="23"/>
  <c r="E35" i="23"/>
  <c r="F35" i="23"/>
  <c r="G35" i="23"/>
  <c r="H35" i="23"/>
  <c r="I35" i="23"/>
  <c r="J35" i="23"/>
  <c r="K35" i="23"/>
  <c r="L35" i="23"/>
  <c r="M35" i="23"/>
  <c r="N35" i="23"/>
  <c r="O35" i="23"/>
  <c r="C36" i="23"/>
  <c r="D36" i="23"/>
  <c r="E36" i="23"/>
  <c r="F36" i="23"/>
  <c r="G36" i="23"/>
  <c r="H36" i="23"/>
  <c r="I36" i="23"/>
  <c r="J36" i="23"/>
  <c r="K36" i="23"/>
  <c r="L36" i="23"/>
  <c r="M36" i="23"/>
  <c r="N36" i="23"/>
  <c r="O36" i="23"/>
  <c r="C37" i="23"/>
  <c r="D37" i="23"/>
  <c r="E37" i="23"/>
  <c r="F37" i="23"/>
  <c r="G37" i="23"/>
  <c r="H37" i="23"/>
  <c r="I37" i="23"/>
  <c r="J37" i="23"/>
  <c r="K37" i="23"/>
  <c r="L37" i="23"/>
  <c r="M37" i="23"/>
  <c r="N37" i="23"/>
  <c r="O37" i="23"/>
  <c r="C38" i="23"/>
  <c r="D38" i="23"/>
  <c r="E38" i="23"/>
  <c r="F38" i="23"/>
  <c r="G38" i="23"/>
  <c r="H38" i="23"/>
  <c r="I38" i="23"/>
  <c r="J38" i="23"/>
  <c r="K38" i="23"/>
  <c r="L38" i="23"/>
  <c r="M38" i="23"/>
  <c r="N38" i="23"/>
  <c r="O38" i="23"/>
  <c r="C39" i="23"/>
  <c r="D39" i="23"/>
  <c r="E39" i="23"/>
  <c r="F39" i="23"/>
  <c r="G39" i="23"/>
  <c r="H39" i="23"/>
  <c r="I39" i="23"/>
  <c r="J39" i="23"/>
  <c r="K39" i="23"/>
  <c r="L39" i="23"/>
  <c r="M39" i="23"/>
  <c r="N39" i="23"/>
  <c r="O39" i="23"/>
  <c r="C40" i="23"/>
  <c r="D40" i="23"/>
  <c r="E40" i="23"/>
  <c r="F40" i="23"/>
  <c r="G40" i="23"/>
  <c r="H40" i="23"/>
  <c r="I40" i="23"/>
  <c r="J40" i="23"/>
  <c r="K40" i="23"/>
  <c r="L40" i="23"/>
  <c r="M40" i="23"/>
  <c r="N40" i="23"/>
  <c r="O40" i="23"/>
  <c r="D13" i="23"/>
  <c r="E13" i="23"/>
  <c r="F13" i="23"/>
  <c r="G13" i="23"/>
  <c r="H13" i="23"/>
  <c r="I13" i="23"/>
  <c r="J13" i="23"/>
  <c r="K13" i="23"/>
  <c r="L13" i="23"/>
  <c r="M13" i="23"/>
  <c r="N13" i="23"/>
  <c r="O13" i="23"/>
  <c r="C13" i="23"/>
  <c r="R40" i="23" l="1"/>
  <c r="P40" i="23"/>
  <c r="R39" i="23"/>
  <c r="R38" i="23"/>
  <c r="R37" i="23"/>
  <c r="P37" i="23"/>
  <c r="R36" i="23"/>
  <c r="P36" i="23"/>
  <c r="P35" i="23"/>
  <c r="R35" i="23"/>
  <c r="L12" i="23"/>
  <c r="D12" i="23"/>
  <c r="K12" i="23"/>
  <c r="O12" i="23"/>
  <c r="R13" i="23"/>
  <c r="G12" i="23"/>
  <c r="E12" i="23"/>
  <c r="Q12" i="23" l="1"/>
  <c r="M12" i="23"/>
  <c r="C12" i="23"/>
  <c r="I12" i="23"/>
  <c r="Q18" i="23"/>
  <c r="P18" i="23"/>
  <c r="H12" i="23"/>
  <c r="R12" i="23" s="1"/>
  <c r="Q13" i="23"/>
  <c r="J12" i="23"/>
  <c r="N12" i="23"/>
  <c r="I41" i="17"/>
  <c r="I35" i="17"/>
  <c r="I34" i="17"/>
  <c r="I33" i="17"/>
  <c r="I32" i="17"/>
  <c r="I30" i="17"/>
  <c r="I29" i="17"/>
  <c r="I28" i="17"/>
  <c r="I27" i="17"/>
  <c r="I26" i="17"/>
  <c r="I25" i="17"/>
  <c r="I24" i="17"/>
  <c r="I23" i="17"/>
  <c r="I22" i="17"/>
  <c r="I21" i="17"/>
  <c r="I20" i="17"/>
  <c r="I16" i="17"/>
  <c r="C13" i="17"/>
  <c r="C14" i="17"/>
  <c r="J20" i="17"/>
  <c r="J35" i="17"/>
  <c r="J34" i="17"/>
  <c r="J33" i="17"/>
  <c r="J32" i="17"/>
  <c r="K31" i="17"/>
  <c r="K19" i="17" s="1"/>
  <c r="J31" i="17"/>
  <c r="J30" i="17"/>
  <c r="J29" i="17"/>
  <c r="J28" i="17"/>
  <c r="J27" i="17"/>
  <c r="J26" i="17"/>
  <c r="J25" i="17"/>
  <c r="J24" i="17"/>
  <c r="J23" i="17"/>
  <c r="J22" i="17"/>
  <c r="J21" i="17"/>
  <c r="J19" i="17" s="1"/>
  <c r="F35" i="17"/>
  <c r="F34" i="17"/>
  <c r="F33" i="17"/>
  <c r="F31" i="17" s="1"/>
  <c r="F32" i="17"/>
  <c r="F30" i="17"/>
  <c r="F29" i="17"/>
  <c r="F28" i="17"/>
  <c r="F27" i="17"/>
  <c r="F26" i="17"/>
  <c r="F25" i="17"/>
  <c r="F24" i="17"/>
  <c r="F23" i="17"/>
  <c r="F22" i="17"/>
  <c r="F21" i="17"/>
  <c r="F20" i="17"/>
  <c r="F19" i="17" s="1"/>
  <c r="C35" i="17"/>
  <c r="C34" i="17"/>
  <c r="C33" i="17"/>
  <c r="C32" i="17"/>
  <c r="C30" i="17"/>
  <c r="C29" i="17"/>
  <c r="C28" i="17"/>
  <c r="C27" i="17"/>
  <c r="C26" i="17"/>
  <c r="C25" i="17"/>
  <c r="C24" i="17"/>
  <c r="C23" i="17"/>
  <c r="C22" i="17"/>
  <c r="C21" i="17"/>
  <c r="C20" i="17"/>
  <c r="E31" i="17"/>
  <c r="E19" i="17" s="1"/>
  <c r="G31" i="17"/>
  <c r="H31" i="17"/>
  <c r="H19" i="17" s="1"/>
  <c r="I31" i="17"/>
  <c r="L31" i="17"/>
  <c r="L19" i="17" s="1"/>
  <c r="M31" i="17"/>
  <c r="N31" i="17"/>
  <c r="O31" i="17"/>
  <c r="C31" i="17"/>
  <c r="D31" i="17"/>
  <c r="D19" i="17" s="1"/>
  <c r="G19" i="17"/>
  <c r="M19" i="17"/>
  <c r="N19" i="17"/>
  <c r="O19" i="17"/>
  <c r="P39" i="23" l="1"/>
  <c r="P38" i="23"/>
  <c r="F12" i="23"/>
  <c r="P12" i="23" s="1"/>
  <c r="P13" i="23"/>
  <c r="I19" i="17"/>
  <c r="C19" i="17"/>
  <c r="K16" i="17" l="1"/>
  <c r="K18" i="17"/>
  <c r="H15" i="17"/>
  <c r="C37" i="17"/>
  <c r="D15" i="17" l="1"/>
  <c r="E15" i="17"/>
  <c r="G15" i="17"/>
  <c r="K15" i="17"/>
  <c r="L15" i="17"/>
  <c r="O15" i="17"/>
  <c r="N16" i="17"/>
  <c r="M16" i="17" s="1"/>
  <c r="M15" i="17" s="1"/>
  <c r="J16" i="17"/>
  <c r="F16" i="17"/>
  <c r="F15" i="17" s="1"/>
  <c r="C16" i="17"/>
  <c r="C15" i="17" s="1"/>
  <c r="I15" i="17" l="1"/>
  <c r="N15" i="17"/>
  <c r="J15" i="17"/>
  <c r="D17" i="17"/>
  <c r="E17" i="17"/>
  <c r="G17" i="17"/>
  <c r="H17" i="17"/>
  <c r="K17" i="17"/>
  <c r="L17" i="17"/>
  <c r="O17" i="17"/>
  <c r="R41" i="17" l="1"/>
  <c r="M41" i="17"/>
  <c r="J41" i="17"/>
  <c r="J40" i="17" s="1"/>
  <c r="J39" i="17" s="1"/>
  <c r="F41" i="17"/>
  <c r="F40" i="17" s="1"/>
  <c r="F39" i="17" s="1"/>
  <c r="C41" i="17"/>
  <c r="C40" i="17" s="1"/>
  <c r="C39" i="17" s="1"/>
  <c r="D40" i="17"/>
  <c r="D39" i="17" s="1"/>
  <c r="E40" i="17"/>
  <c r="E39" i="17" s="1"/>
  <c r="G40" i="17"/>
  <c r="G39" i="17" s="1"/>
  <c r="H40" i="17"/>
  <c r="H39" i="17" s="1"/>
  <c r="I40" i="17"/>
  <c r="I39" i="17" s="1"/>
  <c r="K40" i="17"/>
  <c r="K39" i="17" s="1"/>
  <c r="L40" i="17"/>
  <c r="L39" i="17" s="1"/>
  <c r="M40" i="17"/>
  <c r="M39" i="17" s="1"/>
  <c r="N40" i="17"/>
  <c r="N39" i="17" s="1"/>
  <c r="O40" i="17"/>
  <c r="O39" i="17" s="1"/>
  <c r="N18" i="17"/>
  <c r="M18" i="17" s="1"/>
  <c r="N38" i="17"/>
  <c r="M38" i="17" s="1"/>
  <c r="J38" i="17"/>
  <c r="J37" i="17"/>
  <c r="J18" i="17"/>
  <c r="F37" i="17"/>
  <c r="F18" i="17"/>
  <c r="N37" i="17"/>
  <c r="M37" i="17" s="1"/>
  <c r="I37" i="17" s="1"/>
  <c r="R39" i="17" l="1"/>
  <c r="P39" i="17"/>
  <c r="J36" i="17"/>
  <c r="F17" i="17"/>
  <c r="R40" i="17"/>
  <c r="J17" i="17"/>
  <c r="M36" i="17"/>
  <c r="N17" i="17"/>
  <c r="M17" i="17"/>
  <c r="P41" i="17"/>
  <c r="P40" i="17"/>
  <c r="J14" i="17" l="1"/>
  <c r="J13" i="17" s="1"/>
  <c r="M14" i="17"/>
  <c r="M13" i="17" s="1"/>
  <c r="O36" i="17" l="1"/>
  <c r="O14" i="17" s="1"/>
  <c r="O13" i="17" l="1"/>
  <c r="E36" i="17" l="1"/>
  <c r="E14" i="17" s="1"/>
  <c r="L36" i="17"/>
  <c r="L14" i="17" s="1"/>
  <c r="N36" i="17"/>
  <c r="N14" i="17" s="1"/>
  <c r="P37" i="17" l="1"/>
  <c r="R37" i="17"/>
  <c r="D33" i="12" l="1"/>
  <c r="O29" i="12"/>
  <c r="K29" i="12" s="1"/>
  <c r="D29" i="12"/>
  <c r="D28" i="12" s="1"/>
  <c r="T28" i="12"/>
  <c r="S28" i="12"/>
  <c r="R28" i="12"/>
  <c r="Q28" i="12"/>
  <c r="P28" i="12"/>
  <c r="O28" i="12"/>
  <c r="N28" i="12"/>
  <c r="M28" i="12"/>
  <c r="L28" i="12"/>
  <c r="I28" i="12"/>
  <c r="G28" i="12"/>
  <c r="F28" i="12"/>
  <c r="E28" i="12"/>
  <c r="C28" i="12"/>
  <c r="V27" i="12"/>
  <c r="O27" i="12"/>
  <c r="J27" i="12"/>
  <c r="H27" i="12" s="1"/>
  <c r="O26" i="12"/>
  <c r="K26" i="12" s="1"/>
  <c r="D26" i="12"/>
  <c r="D25" i="12" s="1"/>
  <c r="T25" i="12"/>
  <c r="S25" i="12"/>
  <c r="R25" i="12"/>
  <c r="Q25" i="12"/>
  <c r="P25" i="12"/>
  <c r="O25" i="12"/>
  <c r="N25" i="12"/>
  <c r="M25" i="12"/>
  <c r="L25" i="12"/>
  <c r="I25" i="12"/>
  <c r="G25" i="12"/>
  <c r="F25" i="12"/>
  <c r="E25" i="12"/>
  <c r="C25" i="12"/>
  <c r="O24" i="12"/>
  <c r="J24" i="12"/>
  <c r="H24" i="12"/>
  <c r="V23" i="12"/>
  <c r="U23" i="12"/>
  <c r="T23" i="12"/>
  <c r="S23" i="12"/>
  <c r="R23" i="12"/>
  <c r="Q23" i="12"/>
  <c r="O23" i="12"/>
  <c r="N23" i="12"/>
  <c r="M23" i="12"/>
  <c r="M11" i="12" s="1"/>
  <c r="L23" i="12"/>
  <c r="K23" i="12"/>
  <c r="J23" i="12"/>
  <c r="I23" i="12"/>
  <c r="H23" i="12" s="1"/>
  <c r="G23" i="12"/>
  <c r="F23" i="12"/>
  <c r="E23" i="12"/>
  <c r="E11" i="12" s="1"/>
  <c r="D23" i="12"/>
  <c r="C23" i="12"/>
  <c r="V22" i="12"/>
  <c r="U22" i="12"/>
  <c r="O22" i="12"/>
  <c r="K22" i="12"/>
  <c r="K21" i="12" s="1"/>
  <c r="V21" i="12" s="1"/>
  <c r="J22" i="12"/>
  <c r="H22" i="12"/>
  <c r="D22" i="12"/>
  <c r="U21" i="12"/>
  <c r="T21" i="12"/>
  <c r="S21" i="12"/>
  <c r="R21" i="12"/>
  <c r="Q21" i="12"/>
  <c r="P21" i="12"/>
  <c r="O21" i="12"/>
  <c r="N21" i="12"/>
  <c r="M21" i="12"/>
  <c r="L21" i="12"/>
  <c r="J21" i="12"/>
  <c r="I21" i="12"/>
  <c r="H21" i="12"/>
  <c r="G21" i="12"/>
  <c r="F21" i="12"/>
  <c r="E21" i="12"/>
  <c r="D21" i="12"/>
  <c r="C21" i="12"/>
  <c r="O20" i="12"/>
  <c r="K20" i="12"/>
  <c r="J20" i="12"/>
  <c r="H20" i="12" s="1"/>
  <c r="O19" i="12"/>
  <c r="K19" i="12" s="1"/>
  <c r="D19" i="12"/>
  <c r="D18" i="12" s="1"/>
  <c r="T18" i="12"/>
  <c r="S18" i="12"/>
  <c r="R18" i="12"/>
  <c r="Q18" i="12"/>
  <c r="P18" i="12"/>
  <c r="O18" i="12"/>
  <c r="N18" i="12"/>
  <c r="M18" i="12"/>
  <c r="L18" i="12"/>
  <c r="I18" i="12"/>
  <c r="G18" i="12"/>
  <c r="F18" i="12"/>
  <c r="E18" i="12"/>
  <c r="C18" i="12"/>
  <c r="O17" i="12"/>
  <c r="J17" i="12" s="1"/>
  <c r="K17" i="12"/>
  <c r="V17" i="12" s="1"/>
  <c r="D17" i="12"/>
  <c r="D16" i="12" s="1"/>
  <c r="D11" i="12" s="1"/>
  <c r="E4" i="12" s="1"/>
  <c r="T16" i="12"/>
  <c r="S16" i="12"/>
  <c r="S11" i="12" s="1"/>
  <c r="R16" i="12"/>
  <c r="R11" i="12" s="1"/>
  <c r="Q16" i="12"/>
  <c r="P16" i="12"/>
  <c r="O16" i="12"/>
  <c r="N16" i="12"/>
  <c r="N11" i="12" s="1"/>
  <c r="M16" i="12"/>
  <c r="L16" i="12"/>
  <c r="I16" i="12"/>
  <c r="G16" i="12"/>
  <c r="G11" i="12" s="1"/>
  <c r="F16" i="12"/>
  <c r="F11" i="12" s="1"/>
  <c r="E16" i="12"/>
  <c r="C16" i="12"/>
  <c r="C11" i="12" s="1"/>
  <c r="O15" i="12"/>
  <c r="J15" i="12" s="1"/>
  <c r="H15" i="12" s="1"/>
  <c r="H13" i="12" s="1"/>
  <c r="V14" i="12"/>
  <c r="U14" i="12"/>
  <c r="U13" i="12" s="1"/>
  <c r="O14" i="12"/>
  <c r="K14" i="12"/>
  <c r="K13" i="12" s="1"/>
  <c r="J14" i="12"/>
  <c r="J13" i="12" s="1"/>
  <c r="H14" i="12"/>
  <c r="D14" i="12"/>
  <c r="T13" i="12"/>
  <c r="S13" i="12"/>
  <c r="R13" i="12"/>
  <c r="Q13" i="12"/>
  <c r="P13" i="12"/>
  <c r="N13" i="12"/>
  <c r="M13" i="12"/>
  <c r="L13" i="12"/>
  <c r="I13" i="12"/>
  <c r="G13" i="12"/>
  <c r="F13" i="12"/>
  <c r="E13" i="12"/>
  <c r="D13" i="12"/>
  <c r="C13" i="12"/>
  <c r="T11" i="12"/>
  <c r="Q11" i="12"/>
  <c r="P11" i="12"/>
  <c r="L11" i="12"/>
  <c r="D36" i="17"/>
  <c r="D14" i="17" s="1"/>
  <c r="L13" i="17"/>
  <c r="K36" i="17" l="1"/>
  <c r="C38" i="17"/>
  <c r="C36" i="17" s="1"/>
  <c r="C18" i="17"/>
  <c r="C17" i="17" s="1"/>
  <c r="N13" i="17"/>
  <c r="V13" i="12"/>
  <c r="U17" i="12"/>
  <c r="U16" i="12" s="1"/>
  <c r="H17" i="12"/>
  <c r="H16" i="12" s="1"/>
  <c r="J16" i="12"/>
  <c r="V19" i="12"/>
  <c r="K18" i="12"/>
  <c r="V18" i="12" s="1"/>
  <c r="V29" i="12"/>
  <c r="K28" i="12"/>
  <c r="V28" i="12" s="1"/>
  <c r="V26" i="12"/>
  <c r="K25" i="12"/>
  <c r="V25" i="12" s="1"/>
  <c r="I11" i="12"/>
  <c r="K16" i="12"/>
  <c r="V16" i="12" s="1"/>
  <c r="E13" i="17"/>
  <c r="J19" i="12"/>
  <c r="J26" i="12"/>
  <c r="U27" i="12"/>
  <c r="J29" i="12"/>
  <c r="O13" i="12"/>
  <c r="O11" i="12" s="1"/>
  <c r="K14" i="17" l="1"/>
  <c r="K13" i="17" s="1"/>
  <c r="D13" i="17"/>
  <c r="G36" i="17"/>
  <c r="I18" i="17"/>
  <c r="I17" i="17" s="1"/>
  <c r="J25" i="12"/>
  <c r="U25" i="12" s="1"/>
  <c r="U26" i="12"/>
  <c r="H26" i="12"/>
  <c r="H25" i="12" s="1"/>
  <c r="V11" i="12"/>
  <c r="J18" i="12"/>
  <c r="U18" i="12" s="1"/>
  <c r="U19" i="12"/>
  <c r="H19" i="12"/>
  <c r="H18" i="12" s="1"/>
  <c r="H11" i="12" s="1"/>
  <c r="K11" i="12"/>
  <c r="J28" i="12"/>
  <c r="U28" i="12" s="1"/>
  <c r="U29" i="12"/>
  <c r="H29" i="12"/>
  <c r="H28" i="12" s="1"/>
  <c r="G14" i="17" l="1"/>
  <c r="J11" i="12"/>
  <c r="U11" i="12"/>
  <c r="P19" i="17" l="1"/>
  <c r="G13" i="17" l="1"/>
  <c r="Q14" i="17"/>
  <c r="Q13" i="17"/>
  <c r="Q19" i="17"/>
  <c r="F38" i="17" l="1"/>
  <c r="F36" i="17" s="1"/>
  <c r="F14" i="17" s="1"/>
  <c r="R38" i="17"/>
  <c r="I38" i="17" s="1"/>
  <c r="I36" i="17" s="1"/>
  <c r="H36" i="17"/>
  <c r="H14" i="17" s="1"/>
  <c r="I14" i="17" l="1"/>
  <c r="I13" i="17" s="1"/>
  <c r="R36" i="17"/>
  <c r="F13" i="17"/>
  <c r="P13" i="17" s="1"/>
  <c r="P14" i="17"/>
  <c r="P36" i="17"/>
  <c r="P38" i="17"/>
  <c r="R14" i="17" l="1"/>
  <c r="H13" i="17"/>
  <c r="R13" i="17" s="1"/>
</calcChain>
</file>

<file path=xl/sharedStrings.xml><?xml version="1.0" encoding="utf-8"?>
<sst xmlns="http://schemas.openxmlformats.org/spreadsheetml/2006/main" count="300" uniqueCount="121">
  <si>
    <t>(Dùng cho ngân sách các cấp chính quyền địa phương)</t>
  </si>
  <si>
    <t>Đơn vị:  đồng</t>
  </si>
  <si>
    <t>STT</t>
  </si>
  <si>
    <t>Nội dung (1)</t>
  </si>
  <si>
    <t>Năm trước chuyển sang (Vốn sự nghiệp)</t>
  </si>
  <si>
    <t>Dự toán</t>
  </si>
  <si>
    <t>Quyết toán</t>
  </si>
  <si>
    <t>So sánh (%)</t>
  </si>
  <si>
    <t>Ghi chú</t>
  </si>
  <si>
    <t>Tổng số</t>
  </si>
  <si>
    <t>Trong đó</t>
  </si>
  <si>
    <t>…</t>
  </si>
  <si>
    <t>Tỷ lệ</t>
  </si>
  <si>
    <t>Đầu tư phát triển</t>
  </si>
  <si>
    <t>Kinh phí sự nghiệp</t>
  </si>
  <si>
    <t>Chi đầu tư phát triển</t>
  </si>
  <si>
    <t>Chi thường xuyên</t>
  </si>
  <si>
    <t>Chia ra</t>
  </si>
  <si>
    <t>Vốn trong nước</t>
  </si>
  <si>
    <t>Vốn ngoài nước</t>
  </si>
  <si>
    <t>A</t>
  </si>
  <si>
    <t>B</t>
  </si>
  <si>
    <t>16=5/1</t>
  </si>
  <si>
    <t>17=6/2</t>
  </si>
  <si>
    <t>18=7/3</t>
  </si>
  <si>
    <t>19=8/4</t>
  </si>
  <si>
    <t>TỔNG SỐ (A+B)</t>
  </si>
  <si>
    <t>I</t>
  </si>
  <si>
    <t>II</t>
  </si>
  <si>
    <t>Trung tâm công tác xã hội tổng hợp tỉnh Đồng Nai</t>
  </si>
  <si>
    <t>III</t>
  </si>
  <si>
    <t>Chương trình mục tiêu phát triển KTXH các vùng</t>
  </si>
  <si>
    <t>UBND TỈNH ĐỒNG NAI</t>
  </si>
  <si>
    <t>Biểu mẫu số 61</t>
  </si>
  <si>
    <t xml:space="preserve">       SỞ TÀI CHÍNH</t>
  </si>
  <si>
    <t>QUYẾT TOÁN CHI CHƯƠNG TRÌNH MỤC TIÊU QUỐC GIA NĂM 2020</t>
  </si>
  <si>
    <t>Chương trình mục tiêu quốc gia 2019</t>
  </si>
  <si>
    <t>TỔNG SỐ</t>
  </si>
  <si>
    <t xml:space="preserve">Ngân sách cấp tỉnh
</t>
  </si>
  <si>
    <t>Chương trình mục tiêu y tế - dân số-0640</t>
  </si>
  <si>
    <t>00649</t>
  </si>
  <si>
    <t>Dự án, mục tiêu khác</t>
  </si>
  <si>
    <t>Đối với dự án  phòng chống bệnh truyền nhiễm: Một số thuốc phòng chống lao đã được Trung ương phân bổ nên tiết kiệm được kinh phí mua thuốc chống lao. Đối với dự án dân số và phát triển: Theo quy định mức chi tại Thông tư số 26/2018/TT-BTC chỉ được chi cho các đối tượng nghèo, các đối tượng thuộc diện chính sách khi thực hiện công tác đình sản, đặt vòng, sàng lọc trước sinh, sơ sinh, khám sức khỏe tiền hôn nhân nên không chi được cho các đối tượng khác, làm giảm số chi thực tế so với dự toán. Đối với dự án an toàn thực phẩm và dự án Phòng chống HIV/AIDS: Do các bộ test xét nghiệm, dịch vụ xét nghiệm CD4 và đào tạo tập huấn được tài trợ từ nguồn Trung ương và nguồn tài chính của các Quỹ toàn cầu, SHIFT, AHF nên tiết kiệm được kinh phí.</t>
  </si>
  <si>
    <t>0255</t>
  </si>
  <si>
    <t>Dự án đổi mới và phát triển dạy nghề</t>
  </si>
  <si>
    <t>Chương trình mục tiêu đảm bảo trật tự an toàn giao thông, phòng cháy, chữa cháy, phòng chống tội phạm và ma túy-0660</t>
  </si>
  <si>
    <t>00669</t>
  </si>
  <si>
    <t>Chương trình mục tiêu giáo dục nghề nghiệp - Việc làm và an toàn lao động-070</t>
  </si>
  <si>
    <t>00709</t>
  </si>
  <si>
    <t>Do lồng ghép vào các chương trình khác.</t>
  </si>
  <si>
    <t>IV</t>
  </si>
  <si>
    <t>Chương trình mục tiêu quốc gia Y tế</t>
  </si>
  <si>
    <t>Chương trình mục tiêu phát triển hệ thống trợ giúp xã hội-0710</t>
  </si>
  <si>
    <t>00719</t>
  </si>
  <si>
    <t>KP để sửa chữa Trung tâm công tác xã hội nhưng vướng đất quy hoạch, đất tôn giáo nên chưa thực hiện được.</t>
  </si>
  <si>
    <t>VI</t>
  </si>
  <si>
    <t>Chương trình mục tiêu quốc gia Phòng, chống HIV/AIDS</t>
  </si>
  <si>
    <t>0412</t>
  </si>
  <si>
    <t>Dự án giám sát dịch HIV/AIDS và can thiệp giảm tác hại dự phòng lây nhiễm HIV</t>
  </si>
  <si>
    <t>V</t>
  </si>
  <si>
    <t>Chương trình mục tiêu phát triển văn hóa-0720</t>
  </si>
  <si>
    <t>00729</t>
  </si>
  <si>
    <t>Gồm KP sửa chữa Địa đạo suối Linh (Khu BTTNVHĐN) 500 triệu đồng, trong năm đã triển khai thực hiện được 29,039 triệu, còn lại chưa thực hiện được do cuối năm 2019 Sở xây dựng mới có BCKTKT;
- KP di tích Nhà hội Bình Trước (UBND TP Biên Hòa) 300 triệu đồng theo Quyết định 334/QĐ-STC ngày 19/7/2019 nhưng chưa thực hiện. Đơn vị giải trình do không biết được phân bổ kinh phí.</t>
  </si>
  <si>
    <t>0094</t>
  </si>
  <si>
    <t>Dự án tăng cường đầu tư xây dựng, phát triển thiết chế văn hóa thông tin cơ sở vùng sâu, vùng xa</t>
  </si>
  <si>
    <t>Chương trình mục tiêu ứng phó biến đổi khí hậu và tăng trưởng xanh - 0749</t>
  </si>
  <si>
    <t>Do vướng mắc về hình thức thực hiện (đấu thầu, đặt hàng hay giao nhiệm vụ) nên Sở TNMT đã có công văn xin thêm ý kiến của Bộ TNMT để thực hiện (450/BC-STNMT ngày 25/9/2019)</t>
  </si>
  <si>
    <t>07049</t>
  </si>
  <si>
    <t>Ghi chú:</t>
  </si>
  <si>
    <t>tnmt 300</t>
  </si>
  <si>
    <t>tang truong xanh</t>
  </si>
  <si>
    <t>Số liệu Qtoan CTMT và Biểu B5-03 lệch 595 tr do KP hỗ trợ có mục tiêu của Hội Nhà báo và Hội Văn học nghệ thuật ko tổng hợp vào biểu CTMT; Sữa học đường, tiếng anh ngành GDĐT 148.842.345.664.</t>
  </si>
  <si>
    <t>TM. PHÒNG TCHCSN
PHÓ TRƯỞNG PHÒNG</t>
  </si>
  <si>
    <t>Nguyễn Thị Lan Thi</t>
  </si>
  <si>
    <t>HỘI ĐỒNG NHÂN DÂN</t>
  </si>
  <si>
    <r>
      <t xml:space="preserve">     TỈN</t>
    </r>
    <r>
      <rPr>
        <b/>
        <u/>
        <sz val="13"/>
        <rFont val="Times New Roman"/>
        <family val="1"/>
      </rPr>
      <t xml:space="preserve">H ĐỒNG </t>
    </r>
    <r>
      <rPr>
        <b/>
        <sz val="13"/>
        <rFont val="Times New Roman"/>
        <family val="1"/>
      </rPr>
      <t>NAI</t>
    </r>
  </si>
  <si>
    <t>Biểu mẫu số 61 - NĐ 31/2017/NĐ-CP</t>
  </si>
  <si>
    <t>QUYẾT TOÁN CHI CHƯƠNG TRÌNH MỤC TIÊU, CHƯƠNG TRÌNH MỤC TIÊU QUỐC GIA NĂM 2023</t>
  </si>
  <si>
    <t xml:space="preserve">Chương trình mục tiêu phát triển văn hóa </t>
  </si>
  <si>
    <t>4=5+6</t>
  </si>
  <si>
    <t>1=2+3</t>
  </si>
  <si>
    <t>8=9+10</t>
  </si>
  <si>
    <t>10=11+12</t>
  </si>
  <si>
    <t>13= 4/1</t>
  </si>
  <si>
    <t>14= 5/2</t>
  </si>
  <si>
    <t>15 = 6/3</t>
  </si>
  <si>
    <t xml:space="preserve">Chương trình mục tiêu phát triển hệ thống trợ giúp xã hội </t>
  </si>
  <si>
    <t>Chương trình mục tiêu quốc gia giảm nghèo bền vững giai đoạn 2021-2025 (0470-0472/0476/0477)</t>
  </si>
  <si>
    <t xml:space="preserve">Sở Lao động Thương binh và Xã hội </t>
  </si>
  <si>
    <t>Hội Văn học Nghệ thuật (00729)</t>
  </si>
  <si>
    <t>Hội Nhà báo (00729)</t>
  </si>
  <si>
    <t>Chương trình mục tiêu, chương trình mục tiêu quốc gia 2023 (nguồn TW BSCMT và nguồn ĐP)</t>
  </si>
  <si>
    <t>Nguồn ngân sách địa phương</t>
  </si>
  <si>
    <t>Nguồn NS Trung ương hỗ trợ có mục tiêu</t>
  </si>
  <si>
    <t>-</t>
  </si>
  <si>
    <t>Chương trình mục tiêu quốc gia phát triển kinh tế - xã hội vùng đồng bào dân tộc thiểu số và miền núi giai đoạn 2021-2030, giai đoạn I: từ năm 2021 đến năm 2025</t>
  </si>
  <si>
    <t>Ban Dân tộc</t>
  </si>
  <si>
    <t>Ghi chú: Năm 2023, Bộ Tài chính không giao dự toán hỗ trợ chương trình mục tiêu quốc gia cho tỉnh Đồng Nai.</t>
  </si>
  <si>
    <t>Dự án thành phần 3: Xây dựng đường vành đai 3 đoạn qua địa bàn tỉnh ĐN (7968066)</t>
  </si>
  <si>
    <t>Dự án thành phần 4: Bồi thường, hỗ trợ, tái định cư đường Vành đai 3 đoạn qua địa bàn tỉnh Đồng Nai (8025889)</t>
  </si>
  <si>
    <t>Nâng cấp đường tỉnh 763 đoạn từ Km0+000 đến Km29+500 (cuối tuyến) huyện Xuân Lộc và huyện Định Quán (vốn trung ương đầu tư đoạn từ Km8+300 đến Km15+000 và Km24+000 đến cuối tuyến) (7382311)</t>
  </si>
  <si>
    <t>Nâng cấp đường tỉnh 763 đoạn từ Km0+000 đến Km29+500 (cuối tuyến) - Tiểu dự án Bồi thường giải phóng mặt bằng do UBND huyện Xuân Lộc thực hiện (7510365)</t>
  </si>
  <si>
    <t>Dự án xây dựng trung tâm công tác xã hội tổng hợp tỉnh Đồng Nai (DA nhóm B, Mã DA :7615404)</t>
  </si>
  <si>
    <t>Đường ven sông Đồng Nai, thành phố Biên Hòa (từ cầu Hóa An đến giáp ranh huyện Vĩnh Cửu) 7812822</t>
  </si>
  <si>
    <t>Xây dựng Kè sông Đồng Nai, thành phố Biên Hòa (từ cầu Hóa An đến giáp ranh huyện Vĩnh Cửu) 7812823</t>
  </si>
  <si>
    <t>Kè chống sạt lở bờ sông Đồng Nai (đoạn 2 từ cầu Rạch Cát đến cầu ghềnh phía Cù lao Phố) thành phố Biên Hòa (7431291)</t>
  </si>
  <si>
    <t xml:space="preserve">Đường vành đai 1 thành phố Long Khánh tỉnh đồng nai </t>
  </si>
  <si>
    <t>XD đường trục trung tâm thành phố Biên Hòa (đoạn từ đường Võ Thị Sáu đến đường Đặng Văn Trơn)</t>
  </si>
  <si>
    <t>Đường liên cảng huyện Nhơn Trạch (giai đoạn 1)</t>
  </si>
  <si>
    <t>Chương trình phục hồi và phát triển KTXH</t>
  </si>
  <si>
    <t>Dự án thành phần 1 của DA ĐTXD đường bộ cao tốc Biên Hòa- Vũng Tàu GĐ 1 - BQLDA ĐTXD CTGT thực hiện (7968276)</t>
  </si>
  <si>
    <t>Tiểu DA bồi thường GPMB Dự án thành phần 1 của DA ĐTXD đường bộ cao tốc Biên Hòa- Vũng Tàu GĐ 1 -  Ban QLDA BTGPMB và hỗ trợ tái định cư thực hiện (8014337)</t>
  </si>
  <si>
    <t>DA đầu tư mua sắm trang thiết bị cho BV đa khoa KV Long Khánh và 05 trạm y tế tuyến xã, tỉnh ĐN(8025890)</t>
  </si>
  <si>
    <t>DA Nâng cấp, cải tạo phòng khám đa khoa khu vực Phú Lý và Trung tâm y tế huyện Vĩnh Cửu (cơ sở 2) tỉnh ĐN (7984035)</t>
  </si>
  <si>
    <t>+</t>
  </si>
  <si>
    <t>Chương trình mục tiêu, chương trình mục tiêu quốc gia 2023 
(nguồn TW BSCMT và nguồn ĐP)</t>
  </si>
  <si>
    <t>ĐVT: Đồng</t>
  </si>
  <si>
    <t>ĐVT: Triệu đồng</t>
  </si>
  <si>
    <t>Biểu số 68/CK-NSNN</t>
  </si>
  <si>
    <t>(Đính kèm Quyết định số                      /QĐ-UBND ngày           tháng           năm          của UBND tỉnh Đồng Nai)</t>
  </si>
  <si>
    <t>ỦY BAN NHÂN DÂN
 TỈNH ĐỒNG NAI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</si>
</sst>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8">
    <font>
      <sz val="11"/>
      <color theme="1"/>
      <name val="Calibri"/>
      <charset val="134"/>
      <scheme val="minor"/>
    </font>
    <font>
      <b/>
      <sz val="11"/>
      <color theme="1"/>
      <name val="Times New Roman"/>
      <family val="1"/>
    </font>
    <font>
      <sz val="11"/>
      <color theme="1"/>
      <name val="Times New Roman"/>
      <family val="1"/>
    </font>
    <font>
      <sz val="8"/>
      <name val="Times New Roman"/>
      <family val="1"/>
    </font>
    <font>
      <sz val="8"/>
      <color theme="1"/>
      <name val="Times New Roman"/>
      <family val="1"/>
    </font>
    <font>
      <b/>
      <sz val="8"/>
      <name val="Times New Roman"/>
      <family val="1"/>
    </font>
    <font>
      <b/>
      <sz val="8"/>
      <color rgb="FF000000"/>
      <name val="Times New Roman"/>
      <family val="1"/>
    </font>
    <font>
      <sz val="8"/>
      <color theme="0"/>
      <name val="Times New Roman"/>
      <family val="1"/>
    </font>
    <font>
      <sz val="8"/>
      <color rgb="FF000000"/>
      <name val="Times New Roman"/>
      <family val="1"/>
    </font>
    <font>
      <b/>
      <sz val="8"/>
      <color theme="1"/>
      <name val="Times New Roman"/>
      <family val="1"/>
    </font>
    <font>
      <i/>
      <u/>
      <sz val="8"/>
      <name val="Times New Roman"/>
      <family val="1"/>
    </font>
    <font>
      <sz val="11"/>
      <color rgb="FFFFFFFF"/>
      <name val="Times New Roman"/>
      <family val="1"/>
    </font>
    <font>
      <i/>
      <sz val="8"/>
      <name val="Times New Roman"/>
      <family val="1"/>
    </font>
    <font>
      <i/>
      <sz val="8"/>
      <color theme="1"/>
      <name val="Times New Roman"/>
      <family val="1"/>
    </font>
    <font>
      <b/>
      <sz val="11"/>
      <name val="Times New Roman"/>
      <family val="1"/>
    </font>
    <font>
      <i/>
      <sz val="8"/>
      <color rgb="FF000000"/>
      <name val="Times New Roman"/>
      <family val="1"/>
    </font>
    <font>
      <sz val="11"/>
      <name val="Times New Roman"/>
      <family val="1"/>
    </font>
    <font>
      <sz val="10"/>
      <name val="Arial"/>
      <family val="2"/>
    </font>
    <font>
      <sz val="11"/>
      <color theme="1"/>
      <name val="Calibri"/>
      <family val="2"/>
      <scheme val="minor"/>
    </font>
    <font>
      <sz val="9"/>
      <name val="Times New Roman"/>
      <family val="1"/>
    </font>
    <font>
      <sz val="11"/>
      <name val="Calibri"/>
      <family val="2"/>
      <scheme val="minor"/>
    </font>
    <font>
      <b/>
      <sz val="11"/>
      <name val="Calibri"/>
      <family val="2"/>
      <scheme val="minor"/>
    </font>
    <font>
      <sz val="12"/>
      <name val="Times New Roman"/>
      <family val="1"/>
    </font>
    <font>
      <sz val="8"/>
      <name val="Calibri"/>
      <family val="2"/>
      <scheme val="minor"/>
    </font>
    <font>
      <b/>
      <sz val="14"/>
      <name val="Times New Roman"/>
      <family val="1"/>
    </font>
    <font>
      <b/>
      <sz val="13"/>
      <name val="Times New Roman"/>
      <family val="1"/>
    </font>
    <font>
      <b/>
      <u/>
      <sz val="13"/>
      <name val="Times New Roman"/>
      <family val="1"/>
    </font>
    <font>
      <b/>
      <sz val="12"/>
      <name val="Times New Roman"/>
      <family val="1"/>
    </font>
    <font>
      <i/>
      <sz val="14"/>
      <name val="Times New Roman"/>
      <family val="1"/>
    </font>
    <font>
      <sz val="14"/>
      <name val="Times New Roman"/>
      <family val="1"/>
    </font>
    <font>
      <sz val="8"/>
      <color rgb="FF3333FF"/>
      <name val="Times New Roman"/>
      <family val="1"/>
    </font>
    <font>
      <b/>
      <sz val="8"/>
      <color rgb="FF3333FF"/>
      <name val="Times New Roman"/>
      <family val="1"/>
    </font>
    <font>
      <b/>
      <sz val="12"/>
      <color rgb="FF3333FF"/>
      <name val="Times New Roman"/>
      <family val="1"/>
    </font>
    <font>
      <sz val="12"/>
      <color rgb="FF3333FF"/>
      <name val="Times New Roman"/>
      <family val="1"/>
    </font>
    <font>
      <sz val="11"/>
      <color rgb="FF3333FF"/>
      <name val="Times New Roman"/>
      <family val="1"/>
    </font>
    <font>
      <i/>
      <sz val="12"/>
      <name val="Times New Roman"/>
      <family val="1"/>
    </font>
    <font>
      <sz val="13"/>
      <name val="Times New Roman"/>
      <family val="1"/>
    </font>
    <font>
      <b/>
      <sz val="16"/>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4" tint="0.79995117038483843"/>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theme="0" tint="-0.14993743705557422"/>
      </bottom>
      <diagonal/>
    </border>
    <border>
      <left style="thin">
        <color auto="1"/>
      </left>
      <right/>
      <top style="thin">
        <color auto="1"/>
      </top>
      <bottom style="thin">
        <color auto="1"/>
      </bottom>
      <diagonal/>
    </border>
    <border>
      <left/>
      <right/>
      <top style="thin">
        <color theme="4" tint="0.39994506668294322"/>
      </top>
      <bottom/>
      <diagonal/>
    </border>
  </borders>
  <cellStyleXfs count="8">
    <xf numFmtId="0" fontId="0" fillId="0" borderId="0"/>
    <xf numFmtId="43" fontId="18" fillId="0" borderId="0" applyFont="0" applyFill="0" applyBorder="0" applyAlignment="0" applyProtection="0"/>
    <xf numFmtId="9"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cellStyleXfs>
  <cellXfs count="175">
    <xf numFmtId="0" fontId="0" fillId="0" borderId="0" xfId="0"/>
    <xf numFmtId="3" fontId="1" fillId="0" borderId="0" xfId="0" applyNumberFormat="1" applyFont="1"/>
    <xf numFmtId="3" fontId="2" fillId="0" borderId="0" xfId="0" applyNumberFormat="1" applyFont="1"/>
    <xf numFmtId="3" fontId="2" fillId="0" borderId="0" xfId="0" applyNumberFormat="1" applyFont="1" applyAlignment="1">
      <alignment vertical="center" wrapText="1"/>
    </xf>
    <xf numFmtId="3" fontId="2" fillId="0" borderId="0" xfId="0" applyNumberFormat="1" applyFont="1" applyFill="1"/>
    <xf numFmtId="9" fontId="2" fillId="0" borderId="0" xfId="2" applyFont="1"/>
    <xf numFmtId="3" fontId="2" fillId="0" borderId="0" xfId="0" applyNumberFormat="1" applyFont="1" applyAlignment="1">
      <alignment wrapText="1"/>
    </xf>
    <xf numFmtId="3" fontId="3" fillId="2" borderId="0" xfId="3" applyNumberFormat="1" applyFont="1" applyFill="1" applyAlignment="1">
      <alignment vertical="center"/>
    </xf>
    <xf numFmtId="3" fontId="4" fillId="0" borderId="0" xfId="0" applyNumberFormat="1" applyFont="1" applyAlignment="1">
      <alignment vertical="center" wrapText="1"/>
    </xf>
    <xf numFmtId="3" fontId="4" fillId="0" borderId="0" xfId="0" applyNumberFormat="1" applyFont="1" applyFill="1" applyAlignment="1">
      <alignment vertical="center"/>
    </xf>
    <xf numFmtId="3" fontId="4" fillId="0" borderId="0" xfId="0" applyNumberFormat="1" applyFont="1" applyAlignment="1">
      <alignment vertical="center"/>
    </xf>
    <xf numFmtId="3" fontId="5" fillId="2" borderId="0" xfId="3" applyNumberFormat="1" applyFont="1" applyFill="1" applyAlignment="1">
      <alignment vertical="center"/>
    </xf>
    <xf numFmtId="3" fontId="6" fillId="2" borderId="0" xfId="0" applyNumberFormat="1" applyFont="1" applyFill="1" applyAlignment="1">
      <alignment vertical="center"/>
    </xf>
    <xf numFmtId="3" fontId="4" fillId="2" borderId="0" xfId="0" applyNumberFormat="1" applyFont="1" applyFill="1" applyAlignment="1">
      <alignment vertical="center"/>
    </xf>
    <xf numFmtId="3" fontId="4" fillId="2" borderId="0" xfId="0" applyNumberFormat="1" applyFont="1" applyFill="1" applyAlignment="1">
      <alignment vertical="center" wrapText="1"/>
    </xf>
    <xf numFmtId="3" fontId="7" fillId="2" borderId="0" xfId="0" applyNumberFormat="1" applyFont="1" applyFill="1" applyAlignment="1">
      <alignment vertical="center"/>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vertical="center" wrapText="1"/>
    </xf>
    <xf numFmtId="3" fontId="6" fillId="2" borderId="3"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3" fontId="6" fillId="2" borderId="5" xfId="0" applyNumberFormat="1" applyFont="1" applyFill="1" applyBorder="1" applyAlignment="1">
      <alignment vertical="center" wrapText="1"/>
    </xf>
    <xf numFmtId="3" fontId="6" fillId="2" borderId="3" xfId="0" applyNumberFormat="1" applyFont="1" applyFill="1" applyBorder="1" applyAlignment="1">
      <alignment vertical="center" wrapText="1"/>
    </xf>
    <xf numFmtId="3" fontId="5" fillId="2" borderId="1" xfId="0" applyNumberFormat="1" applyFont="1" applyFill="1" applyBorder="1" applyAlignment="1">
      <alignment horizontal="center" vertical="center"/>
    </xf>
    <xf numFmtId="3" fontId="5" fillId="2" borderId="1" xfId="0" applyNumberFormat="1" applyFont="1" applyFill="1" applyBorder="1" applyAlignment="1">
      <alignment vertical="center" wrapText="1"/>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vertical="center" wrapText="1"/>
    </xf>
    <xf numFmtId="3" fontId="4" fillId="2" borderId="1" xfId="0" applyNumberFormat="1" applyFont="1" applyFill="1" applyBorder="1" applyAlignment="1">
      <alignment horizontal="right" vertical="center"/>
    </xf>
    <xf numFmtId="3" fontId="8"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center" vertical="center" wrapText="1"/>
    </xf>
    <xf numFmtId="3" fontId="3" fillId="2" borderId="6" xfId="0" applyNumberFormat="1" applyFont="1" applyFill="1" applyBorder="1" applyAlignment="1">
      <alignment vertical="center" wrapText="1"/>
    </xf>
    <xf numFmtId="3" fontId="4" fillId="2" borderId="1" xfId="0" applyNumberFormat="1" applyFont="1" applyFill="1" applyBorder="1" applyAlignment="1">
      <alignment vertical="center"/>
    </xf>
    <xf numFmtId="3" fontId="9" fillId="2" borderId="1" xfId="0" applyNumberFormat="1" applyFont="1" applyFill="1" applyBorder="1" applyAlignment="1">
      <alignment vertical="center"/>
    </xf>
    <xf numFmtId="3" fontId="4" fillId="2" borderId="2" xfId="0" applyNumberFormat="1" applyFont="1" applyFill="1" applyBorder="1" applyAlignment="1">
      <alignment vertical="center"/>
    </xf>
    <xf numFmtId="3" fontId="5" fillId="2" borderId="6" xfId="0" applyNumberFormat="1" applyFont="1" applyFill="1" applyBorder="1" applyAlignment="1">
      <alignment vertical="center" wrapText="1"/>
    </xf>
    <xf numFmtId="3" fontId="6" fillId="2" borderId="1" xfId="0" applyNumberFormat="1" applyFont="1" applyFill="1" applyBorder="1" applyAlignment="1">
      <alignment horizontal="right" vertical="center" wrapText="1"/>
    </xf>
    <xf numFmtId="3" fontId="2" fillId="2" borderId="0" xfId="0" applyNumberFormat="1" applyFont="1" applyFill="1"/>
    <xf numFmtId="3" fontId="2"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1" fillId="2" borderId="0" xfId="0" applyNumberFormat="1" applyFont="1" applyFill="1"/>
    <xf numFmtId="3" fontId="2" fillId="2" borderId="0" xfId="0" applyNumberFormat="1" applyFont="1" applyFill="1" applyBorder="1"/>
    <xf numFmtId="3" fontId="12" fillId="2" borderId="0" xfId="0" applyNumberFormat="1" applyFont="1" applyFill="1" applyBorder="1" applyAlignment="1">
      <alignment vertical="center" wrapText="1"/>
    </xf>
    <xf numFmtId="164" fontId="1" fillId="3" borderId="0" xfId="0" applyNumberFormat="1" applyFont="1" applyFill="1" applyBorder="1"/>
    <xf numFmtId="3" fontId="13" fillId="2" borderId="0" xfId="0" applyNumberFormat="1" applyFont="1" applyFill="1" applyBorder="1" applyAlignment="1">
      <alignment vertical="center" wrapText="1"/>
    </xf>
    <xf numFmtId="3" fontId="11" fillId="2" borderId="0" xfId="0" applyNumberFormat="1" applyFont="1" applyFill="1" applyBorder="1"/>
    <xf numFmtId="3" fontId="2" fillId="2" borderId="0" xfId="0" applyNumberFormat="1" applyFont="1" applyFill="1" applyBorder="1" applyAlignment="1">
      <alignment vertical="center" wrapText="1"/>
    </xf>
    <xf numFmtId="164" fontId="4" fillId="3" borderId="7" xfId="0" applyNumberFormat="1" applyFont="1" applyFill="1" applyBorder="1" applyAlignment="1">
      <alignment vertical="center"/>
    </xf>
    <xf numFmtId="3" fontId="9"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wrapText="1"/>
    </xf>
    <xf numFmtId="164" fontId="9" fillId="3" borderId="7" xfId="0" applyNumberFormat="1" applyFont="1" applyFill="1" applyBorder="1" applyAlignment="1">
      <alignment vertical="center"/>
    </xf>
    <xf numFmtId="3" fontId="14" fillId="2" borderId="0" xfId="3" applyNumberFormat="1" applyFont="1" applyFill="1" applyAlignment="1">
      <alignment vertical="center"/>
    </xf>
    <xf numFmtId="9" fontId="6" fillId="0" borderId="0" xfId="2" applyFont="1" applyAlignment="1">
      <alignment horizontal="right" vertical="center"/>
    </xf>
    <xf numFmtId="9" fontId="4" fillId="0" borderId="0" xfId="2" applyFont="1" applyAlignment="1">
      <alignment vertical="center"/>
    </xf>
    <xf numFmtId="9" fontId="4" fillId="2" borderId="0" xfId="2" applyFont="1" applyFill="1" applyAlignment="1">
      <alignment vertical="center"/>
    </xf>
    <xf numFmtId="9" fontId="15" fillId="2" borderId="0" xfId="2" applyFont="1" applyFill="1" applyAlignment="1">
      <alignment horizontal="right" vertical="center"/>
    </xf>
    <xf numFmtId="9" fontId="6" fillId="2" borderId="3" xfId="2" applyFont="1" applyFill="1" applyBorder="1" applyAlignment="1">
      <alignment vertical="center" wrapText="1"/>
    </xf>
    <xf numFmtId="3" fontId="4" fillId="0" borderId="1" xfId="0" applyNumberFormat="1" applyFont="1" applyBorder="1" applyAlignment="1">
      <alignment vertical="center" wrapText="1"/>
    </xf>
    <xf numFmtId="9" fontId="6" fillId="2" borderId="1" xfId="2" applyFont="1" applyFill="1" applyBorder="1" applyAlignment="1">
      <alignment vertical="center" wrapText="1"/>
    </xf>
    <xf numFmtId="9" fontId="8" fillId="2" borderId="1" xfId="2" applyFont="1" applyFill="1" applyBorder="1" applyAlignment="1">
      <alignment horizontal="center" vertical="center" wrapText="1"/>
    </xf>
    <xf numFmtId="9" fontId="4" fillId="2" borderId="1" xfId="2" applyFont="1" applyFill="1" applyBorder="1" applyAlignment="1">
      <alignment vertical="center"/>
    </xf>
    <xf numFmtId="3" fontId="4" fillId="2" borderId="1" xfId="0" applyNumberFormat="1" applyFont="1" applyFill="1" applyBorder="1" applyAlignment="1">
      <alignment vertical="center" wrapText="1"/>
    </xf>
    <xf numFmtId="9" fontId="9" fillId="2" borderId="1" xfId="2" applyFont="1" applyFill="1" applyBorder="1" applyAlignment="1">
      <alignment vertical="center"/>
    </xf>
    <xf numFmtId="9" fontId="4" fillId="2" borderId="2" xfId="2" applyFont="1" applyFill="1" applyBorder="1" applyAlignment="1">
      <alignment vertical="center"/>
    </xf>
    <xf numFmtId="3" fontId="9" fillId="2" borderId="1" xfId="0" applyNumberFormat="1" applyFont="1" applyFill="1" applyBorder="1" applyAlignment="1">
      <alignment vertical="center" wrapText="1"/>
    </xf>
    <xf numFmtId="9" fontId="2" fillId="2" borderId="0" xfId="2" applyFont="1" applyFill="1"/>
    <xf numFmtId="49" fontId="16" fillId="2" borderId="0" xfId="3" applyNumberFormat="1" applyFont="1" applyFill="1" applyBorder="1" applyAlignment="1">
      <alignment horizontal="center" vertical="center" wrapText="1"/>
    </xf>
    <xf numFmtId="9" fontId="16" fillId="2" borderId="0" xfId="2" applyFont="1" applyFill="1" applyAlignment="1">
      <alignment horizontal="right" vertical="center"/>
    </xf>
    <xf numFmtId="9" fontId="16" fillId="2" borderId="0" xfId="2" applyFont="1" applyFill="1" applyAlignment="1">
      <alignment vertical="center"/>
    </xf>
    <xf numFmtId="3" fontId="5" fillId="0" borderId="0" xfId="7" applyNumberFormat="1" applyFont="1" applyFill="1" applyAlignment="1">
      <alignment vertical="center"/>
    </xf>
    <xf numFmtId="3" fontId="3" fillId="2" borderId="1" xfId="0" quotePrefix="1" applyNumberFormat="1" applyFont="1" applyFill="1" applyBorder="1" applyAlignment="1">
      <alignment horizontal="center" vertical="center"/>
    </xf>
    <xf numFmtId="3" fontId="3" fillId="2" borderId="1" xfId="0" quotePrefix="1" applyNumberFormat="1" applyFont="1" applyFill="1" applyBorder="1" applyAlignment="1">
      <alignment vertical="center" wrapText="1"/>
    </xf>
    <xf numFmtId="3" fontId="3" fillId="0" borderId="0" xfId="0" applyNumberFormat="1" applyFont="1" applyFill="1" applyAlignment="1">
      <alignment vertical="center"/>
    </xf>
    <xf numFmtId="9" fontId="5" fillId="0" borderId="0" xfId="2" applyFont="1" applyFill="1" applyAlignment="1">
      <alignment horizontal="right" vertical="center"/>
    </xf>
    <xf numFmtId="9" fontId="3" fillId="0" borderId="0" xfId="2" applyFont="1" applyFill="1" applyAlignment="1">
      <alignment vertical="center"/>
    </xf>
    <xf numFmtId="3" fontId="3"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12" fillId="0" borderId="0" xfId="0" applyNumberFormat="1" applyFont="1" applyFill="1" applyAlignment="1">
      <alignment vertical="center"/>
    </xf>
    <xf numFmtId="9" fontId="12" fillId="0" borderId="0" xfId="2" applyFont="1" applyFill="1" applyAlignment="1">
      <alignment horizontal="right" vertical="center"/>
    </xf>
    <xf numFmtId="3" fontId="5" fillId="0" borderId="0" xfId="0" applyNumberFormat="1" applyFont="1" applyFill="1" applyAlignment="1">
      <alignment vertical="center"/>
    </xf>
    <xf numFmtId="3" fontId="16" fillId="0" borderId="0" xfId="0" applyNumberFormat="1" applyFont="1" applyFill="1" applyBorder="1" applyAlignment="1">
      <alignment vertical="center" wrapText="1"/>
    </xf>
    <xf numFmtId="3" fontId="16" fillId="0" borderId="0" xfId="0" applyNumberFormat="1" applyFont="1" applyFill="1" applyAlignment="1">
      <alignment vertical="center" wrapText="1"/>
    </xf>
    <xf numFmtId="49" fontId="24" fillId="0" borderId="0" xfId="0" applyNumberFormat="1" applyFont="1" applyFill="1" applyBorder="1" applyAlignment="1">
      <alignment vertical="center"/>
    </xf>
    <xf numFmtId="0" fontId="3" fillId="0" borderId="0" xfId="0" applyFont="1" applyFill="1" applyAlignment="1">
      <alignment vertical="center" wrapText="1"/>
    </xf>
    <xf numFmtId="49" fontId="25" fillId="0" borderId="0" xfId="0" applyNumberFormat="1" applyFont="1" applyFill="1" applyBorder="1" applyAlignment="1">
      <alignment horizontal="left" vertical="center"/>
    </xf>
    <xf numFmtId="164" fontId="14" fillId="0" borderId="7" xfId="0" applyNumberFormat="1" applyFont="1" applyFill="1" applyBorder="1" applyAlignment="1">
      <alignment vertical="center"/>
    </xf>
    <xf numFmtId="3" fontId="16" fillId="0" borderId="0" xfId="0" applyNumberFormat="1" applyFont="1" applyFill="1" applyAlignment="1">
      <alignment vertical="center"/>
    </xf>
    <xf numFmtId="3" fontId="16" fillId="0" borderId="0" xfId="0" applyNumberFormat="1" applyFont="1" applyFill="1" applyBorder="1" applyAlignment="1">
      <alignment vertical="center"/>
    </xf>
    <xf numFmtId="3" fontId="19" fillId="0" borderId="0" xfId="0" applyNumberFormat="1"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3" fontId="14" fillId="0" borderId="0" xfId="0" applyNumberFormat="1" applyFont="1" applyFill="1" applyAlignment="1">
      <alignment vertical="center"/>
    </xf>
    <xf numFmtId="9" fontId="16" fillId="0" borderId="0" xfId="2" applyFont="1" applyFill="1" applyAlignment="1">
      <alignment vertical="center"/>
    </xf>
    <xf numFmtId="0" fontId="5" fillId="0" borderId="0" xfId="0" applyFont="1" applyFill="1" applyAlignment="1">
      <alignment vertical="center" wrapText="1"/>
    </xf>
    <xf numFmtId="3" fontId="14" fillId="0" borderId="0" xfId="0" applyNumberFormat="1" applyFont="1" applyFill="1" applyBorder="1" applyAlignment="1">
      <alignment vertical="center"/>
    </xf>
    <xf numFmtId="3" fontId="5" fillId="0" borderId="0" xfId="0" applyNumberFormat="1" applyFont="1" applyFill="1" applyBorder="1" applyAlignment="1">
      <alignment vertical="center"/>
    </xf>
    <xf numFmtId="9" fontId="5" fillId="0" borderId="0" xfId="2" applyFont="1" applyFill="1" applyAlignment="1">
      <alignment vertical="center"/>
    </xf>
    <xf numFmtId="3"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vertical="center" wrapText="1"/>
    </xf>
    <xf numFmtId="164" fontId="27" fillId="0" borderId="1" xfId="1" applyNumberFormat="1" applyFont="1" applyFill="1" applyBorder="1" applyAlignment="1">
      <alignment vertical="center" wrapText="1"/>
    </xf>
    <xf numFmtId="9" fontId="27" fillId="0" borderId="1" xfId="2" applyFont="1" applyFill="1" applyBorder="1" applyAlignment="1">
      <alignment vertical="center" wrapText="1"/>
    </xf>
    <xf numFmtId="164" fontId="22" fillId="0" borderId="1" xfId="1" applyNumberFormat="1" applyFont="1" applyFill="1" applyBorder="1" applyAlignment="1">
      <alignment horizontal="center" vertical="center" wrapText="1"/>
    </xf>
    <xf numFmtId="3" fontId="22" fillId="0" borderId="1" xfId="0" applyNumberFormat="1" applyFont="1" applyFill="1" applyBorder="1" applyAlignment="1">
      <alignment vertical="center" wrapText="1"/>
    </xf>
    <xf numFmtId="3" fontId="22" fillId="0" borderId="1" xfId="0" applyNumberFormat="1" applyFont="1" applyFill="1" applyBorder="1" applyAlignment="1">
      <alignment horizontal="center" vertical="center"/>
    </xf>
    <xf numFmtId="9" fontId="22" fillId="0" borderId="1" xfId="2" applyFont="1" applyFill="1" applyBorder="1" applyAlignment="1">
      <alignment vertical="center" wrapText="1"/>
    </xf>
    <xf numFmtId="164" fontId="27" fillId="0" borderId="1" xfId="1" applyNumberFormat="1" applyFont="1" applyFill="1" applyBorder="1" applyAlignment="1">
      <alignment horizontal="center" vertical="center" wrapText="1"/>
    </xf>
    <xf numFmtId="3" fontId="27" fillId="0" borderId="1" xfId="0" quotePrefix="1" applyNumberFormat="1" applyFont="1" applyFill="1" applyBorder="1" applyAlignment="1">
      <alignment horizontal="center" vertical="center"/>
    </xf>
    <xf numFmtId="164" fontId="27" fillId="0" borderId="1" xfId="1" applyNumberFormat="1" applyFont="1" applyFill="1" applyBorder="1" applyAlignment="1">
      <alignment horizontal="right" vertical="center" wrapText="1"/>
    </xf>
    <xf numFmtId="0" fontId="27" fillId="0" borderId="1" xfId="0" applyFont="1" applyFill="1" applyBorder="1" applyAlignment="1">
      <alignment horizontal="justify" vertical="center"/>
    </xf>
    <xf numFmtId="3" fontId="22" fillId="0" borderId="1" xfId="0" quotePrefix="1" applyNumberFormat="1" applyFont="1" applyFill="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2" applyFont="1" applyFill="1" applyBorder="1" applyAlignment="1">
      <alignment horizontal="center" vertical="center" wrapText="1"/>
    </xf>
    <xf numFmtId="3" fontId="27" fillId="0" borderId="1" xfId="1" applyNumberFormat="1" applyFont="1" applyFill="1" applyBorder="1" applyAlignment="1">
      <alignment vertical="center" wrapText="1"/>
    </xf>
    <xf numFmtId="3" fontId="27" fillId="0" borderId="1" xfId="1" applyNumberFormat="1" applyFont="1" applyFill="1" applyBorder="1" applyAlignment="1">
      <alignment vertical="center"/>
    </xf>
    <xf numFmtId="3" fontId="22" fillId="0" borderId="1" xfId="1" applyNumberFormat="1" applyFont="1" applyFill="1" applyBorder="1" applyAlignment="1">
      <alignment horizontal="right" vertical="center" wrapText="1"/>
    </xf>
    <xf numFmtId="3" fontId="22" fillId="0" borderId="1" xfId="1" applyNumberFormat="1" applyFont="1" applyFill="1" applyBorder="1" applyAlignment="1">
      <alignment vertical="center"/>
    </xf>
    <xf numFmtId="3" fontId="27" fillId="0" borderId="1" xfId="1" applyNumberFormat="1" applyFont="1" applyFill="1" applyBorder="1" applyAlignment="1">
      <alignment horizontal="right" vertical="center" wrapText="1"/>
    </xf>
    <xf numFmtId="49" fontId="27" fillId="0" borderId="1" xfId="3" applyNumberFormat="1" applyFont="1" applyFill="1" applyBorder="1" applyAlignment="1">
      <alignment horizontal="left" vertical="center" wrapText="1"/>
    </xf>
    <xf numFmtId="49" fontId="22" fillId="0" borderId="1" xfId="3" applyNumberFormat="1" applyFont="1" applyFill="1" applyBorder="1" applyAlignment="1">
      <alignment horizontal="left" vertical="center" wrapText="1"/>
    </xf>
    <xf numFmtId="3" fontId="27" fillId="0" borderId="1" xfId="0" applyNumberFormat="1" applyFont="1" applyFill="1" applyBorder="1" applyAlignment="1">
      <alignment horizontal="left" vertical="center" wrapText="1"/>
    </xf>
    <xf numFmtId="164" fontId="22" fillId="0" borderId="1" xfId="1" applyNumberFormat="1" applyFont="1" applyFill="1" applyBorder="1" applyAlignment="1">
      <alignment horizontal="right" vertical="center" wrapText="1"/>
    </xf>
    <xf numFmtId="0" fontId="22" fillId="0" borderId="1" xfId="0" applyFont="1" applyFill="1" applyBorder="1" applyAlignment="1">
      <alignment horizontal="justify" vertical="center"/>
    </xf>
    <xf numFmtId="3" fontId="30" fillId="0" borderId="0" xfId="0" applyNumberFormat="1" applyFont="1" applyFill="1" applyAlignment="1">
      <alignment vertical="center"/>
    </xf>
    <xf numFmtId="3" fontId="31" fillId="0" borderId="0" xfId="0" applyNumberFormat="1" applyFont="1" applyFill="1" applyAlignment="1">
      <alignment vertical="center"/>
    </xf>
    <xf numFmtId="3" fontId="33" fillId="0" borderId="1" xfId="0" applyNumberFormat="1" applyFont="1" applyFill="1" applyBorder="1" applyAlignment="1">
      <alignment horizontal="center" vertical="center" wrapText="1"/>
    </xf>
    <xf numFmtId="3" fontId="32" fillId="0" borderId="1" xfId="1" applyNumberFormat="1" applyFont="1" applyFill="1" applyBorder="1" applyAlignment="1">
      <alignment vertical="center" wrapText="1"/>
    </xf>
    <xf numFmtId="3" fontId="33" fillId="0" borderId="1" xfId="1" applyNumberFormat="1" applyFont="1" applyFill="1" applyBorder="1" applyAlignment="1">
      <alignment vertical="center"/>
    </xf>
    <xf numFmtId="3" fontId="32" fillId="0" borderId="1" xfId="1" applyNumberFormat="1" applyFont="1" applyFill="1" applyBorder="1" applyAlignment="1">
      <alignment vertical="center"/>
    </xf>
    <xf numFmtId="3" fontId="32" fillId="0" borderId="1" xfId="1" applyNumberFormat="1" applyFont="1" applyFill="1" applyBorder="1" applyAlignment="1">
      <alignment horizontal="right" vertical="center" wrapText="1"/>
    </xf>
    <xf numFmtId="3" fontId="33" fillId="0" borderId="1" xfId="1" applyNumberFormat="1" applyFont="1" applyFill="1" applyBorder="1" applyAlignment="1">
      <alignment horizontal="right" vertical="center" wrapText="1"/>
    </xf>
    <xf numFmtId="3" fontId="34" fillId="0" borderId="0" xfId="0" applyNumberFormat="1" applyFont="1" applyFill="1" applyAlignment="1">
      <alignment vertical="center"/>
    </xf>
    <xf numFmtId="3"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xf>
    <xf numFmtId="3"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xf>
    <xf numFmtId="3" fontId="12" fillId="0" borderId="0" xfId="0" applyNumberFormat="1" applyFont="1" applyFill="1" applyBorder="1" applyAlignment="1">
      <alignment vertical="center" wrapText="1"/>
    </xf>
    <xf numFmtId="0" fontId="23" fillId="0" borderId="0" xfId="0" applyFont="1" applyFill="1" applyAlignment="1">
      <alignment vertical="center" wrapText="1"/>
    </xf>
    <xf numFmtId="3" fontId="35" fillId="0" borderId="0" xfId="0" applyNumberFormat="1" applyFont="1" applyFill="1" applyBorder="1" applyAlignment="1">
      <alignment vertical="center"/>
    </xf>
    <xf numFmtId="3" fontId="36" fillId="0" borderId="1" xfId="1" applyNumberFormat="1" applyFont="1" applyFill="1" applyBorder="1" applyAlignment="1">
      <alignment horizontal="right" vertical="center"/>
    </xf>
    <xf numFmtId="9" fontId="3" fillId="0" borderId="0" xfId="2" applyFont="1" applyFill="1" applyAlignment="1">
      <alignment horizontal="right" vertical="center"/>
    </xf>
    <xf numFmtId="49" fontId="24" fillId="0" borderId="1" xfId="3" applyNumberFormat="1" applyFont="1" applyFill="1" applyBorder="1" applyAlignment="1">
      <alignment horizontal="justify" vertical="center"/>
    </xf>
    <xf numFmtId="49" fontId="29" fillId="0" borderId="1" xfId="3" applyNumberFormat="1" applyFont="1" applyFill="1" applyBorder="1" applyAlignment="1">
      <alignment horizontal="justify" vertical="center" wrapText="1"/>
    </xf>
    <xf numFmtId="3" fontId="22" fillId="0" borderId="1" xfId="0" applyNumberFormat="1" applyFont="1" applyFill="1" applyBorder="1" applyAlignment="1">
      <alignment horizontal="justify" vertical="center" wrapText="1"/>
    </xf>
    <xf numFmtId="3" fontId="22" fillId="0" borderId="1" xfId="0" applyNumberFormat="1" applyFont="1" applyFill="1" applyBorder="1" applyAlignment="1" applyProtection="1">
      <alignment horizontal="right" vertical="center"/>
      <protection locked="0"/>
    </xf>
    <xf numFmtId="3" fontId="22" fillId="0" borderId="1" xfId="0" applyNumberFormat="1" applyFont="1" applyFill="1" applyBorder="1" applyAlignment="1">
      <alignment horizontal="justify" vertical="center"/>
    </xf>
    <xf numFmtId="0" fontId="22" fillId="0" borderId="1" xfId="0" applyNumberFormat="1" applyFont="1" applyFill="1" applyBorder="1" applyAlignment="1" applyProtection="1">
      <alignment horizontal="justify" vertical="center" wrapText="1"/>
      <protection locked="0"/>
    </xf>
    <xf numFmtId="3" fontId="22" fillId="0" borderId="1" xfId="0" applyNumberFormat="1" applyFont="1" applyFill="1" applyBorder="1" applyAlignment="1" applyProtection="1">
      <alignment horizontal="justify" vertical="center" wrapText="1"/>
      <protection locked="0"/>
    </xf>
    <xf numFmtId="164" fontId="22" fillId="0" borderId="1" xfId="1" applyNumberFormat="1" applyFont="1" applyFill="1" applyBorder="1" applyAlignment="1">
      <alignment vertical="center" wrapText="1"/>
    </xf>
    <xf numFmtId="9" fontId="35" fillId="0" borderId="0" xfId="2" applyFont="1" applyFill="1" applyAlignment="1">
      <alignment horizontal="right" vertical="center"/>
    </xf>
    <xf numFmtId="3" fontId="14" fillId="0" borderId="0" xfId="3" applyNumberFormat="1" applyFont="1" applyFill="1" applyAlignment="1">
      <alignment horizontal="center" vertical="center"/>
    </xf>
    <xf numFmtId="3" fontId="27" fillId="0" borderId="1" xfId="0" applyNumberFormat="1" applyFont="1" applyFill="1" applyBorder="1" applyAlignment="1">
      <alignment horizontal="center" vertical="center" wrapText="1"/>
    </xf>
    <xf numFmtId="3" fontId="5" fillId="0" borderId="0" xfId="7" applyNumberFormat="1" applyFont="1" applyFill="1" applyAlignment="1">
      <alignment horizontal="center" vertical="center" wrapText="1"/>
    </xf>
    <xf numFmtId="3" fontId="32" fillId="0" borderId="1" xfId="0" applyNumberFormat="1" applyFont="1" applyFill="1" applyBorder="1" applyAlignment="1">
      <alignment horizontal="center" vertical="center" wrapText="1"/>
    </xf>
    <xf numFmtId="9" fontId="27" fillId="0" borderId="1" xfId="2" applyFont="1" applyFill="1" applyBorder="1" applyAlignment="1">
      <alignment horizontal="center" vertical="center" wrapText="1"/>
    </xf>
    <xf numFmtId="3" fontId="27" fillId="0" borderId="1" xfId="0" applyNumberFormat="1" applyFont="1" applyFill="1" applyBorder="1" applyAlignment="1">
      <alignment horizontal="center" vertical="center"/>
    </xf>
    <xf numFmtId="3" fontId="24" fillId="0" borderId="0" xfId="0" applyNumberFormat="1" applyFont="1" applyFill="1" applyAlignment="1">
      <alignment horizontal="center" vertical="center"/>
    </xf>
    <xf numFmtId="3" fontId="28" fillId="0" borderId="0" xfId="0" applyNumberFormat="1" applyFont="1" applyFill="1" applyAlignment="1">
      <alignment horizontal="center" vertical="center"/>
    </xf>
    <xf numFmtId="3" fontId="14" fillId="2" borderId="0" xfId="4" applyNumberFormat="1" applyFont="1" applyFill="1" applyAlignment="1">
      <alignment horizontal="center" vertical="center" wrapText="1"/>
    </xf>
    <xf numFmtId="3" fontId="14" fillId="2" borderId="0" xfId="4" applyNumberFormat="1" applyFont="1" applyFill="1" applyAlignment="1">
      <alignment horizontal="center" vertical="center"/>
    </xf>
    <xf numFmtId="3" fontId="14" fillId="2" borderId="0" xfId="3" applyNumberFormat="1" applyFont="1" applyFill="1" applyAlignment="1">
      <alignment horizontal="center" vertical="center"/>
    </xf>
    <xf numFmtId="3"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3" fontId="6" fillId="2" borderId="0" xfId="0" applyNumberFormat="1" applyFont="1" applyFill="1" applyAlignment="1">
      <alignment horizontal="center" vertic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2" borderId="1" xfId="0" applyNumberFormat="1" applyFont="1" applyFill="1" applyBorder="1" applyAlignment="1">
      <alignment horizontal="center" vertical="center"/>
    </xf>
    <xf numFmtId="3" fontId="19" fillId="0" borderId="0" xfId="0" applyNumberFormat="1" applyFont="1" applyFill="1" applyAlignment="1"/>
    <xf numFmtId="49" fontId="25" fillId="0" borderId="0" xfId="0" applyNumberFormat="1" applyFont="1" applyFill="1" applyBorder="1" applyAlignment="1">
      <alignment horizontal="center" vertical="center" wrapText="1"/>
    </xf>
    <xf numFmtId="3" fontId="37" fillId="0" borderId="0" xfId="0" applyNumberFormat="1" applyFont="1" applyFill="1" applyAlignment="1">
      <alignment horizontal="center"/>
    </xf>
    <xf numFmtId="9" fontId="27" fillId="0" borderId="0" xfId="2" applyFont="1" applyFill="1" applyAlignment="1">
      <alignment horizontal="right" vertical="center"/>
    </xf>
  </cellXfs>
  <cellStyles count="8">
    <cellStyle name="Comma" xfId="1" builtinId="3"/>
    <cellStyle name="Comma 2" xfId="5"/>
    <cellStyle name="Comma 3" xfId="6"/>
    <cellStyle name="Normal" xfId="0" builtinId="0"/>
    <cellStyle name="Normal 2" xfId="3"/>
    <cellStyle name="Normal 3" xfId="4"/>
    <cellStyle name="Normal 3 2" xfId="7"/>
    <cellStyle name="Percent" xfId="2" builtinId="5"/>
  </cellStyles>
  <dxfs count="0"/>
  <tableStyles count="0" defaultTableStyle="TableStyleMedium2" defaultPivotStyle="PivotStyleLight16"/>
  <colors>
    <mruColors>
      <color rgb="FF3333FF"/>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595666</xdr:colOff>
      <xdr:row>0</xdr:row>
      <xdr:rowOff>470263</xdr:rowOff>
    </xdr:from>
    <xdr:to>
      <xdr:col>1</xdr:col>
      <xdr:colOff>1295835</xdr:colOff>
      <xdr:row>0</xdr:row>
      <xdr:rowOff>470263</xdr:rowOff>
    </xdr:to>
    <xdr:cxnSp macro="">
      <xdr:nvCxnSpPr>
        <xdr:cNvPr id="3" name="Straight Connector 2"/>
        <xdr:cNvCxnSpPr/>
      </xdr:nvCxnSpPr>
      <xdr:spPr>
        <a:xfrm>
          <a:off x="909175" y="470263"/>
          <a:ext cx="70016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312207</xdr:colOff>
      <xdr:row>1</xdr:row>
      <xdr:rowOff>178046</xdr:rowOff>
    </xdr:from>
    <xdr:to>
      <xdr:col>1</xdr:col>
      <xdr:colOff>311427</xdr:colOff>
      <xdr:row>1</xdr:row>
      <xdr:rowOff>178046</xdr:rowOff>
    </xdr:to>
    <xdr:cxnSp macro="">
      <xdr:nvCxnSpPr>
        <xdr:cNvPr id="2" name="Straight Connector 1"/>
        <xdr:cNvCxnSpPr/>
      </xdr:nvCxnSpPr>
      <xdr:spPr>
        <a:xfrm>
          <a:off x="311785" y="350520"/>
          <a:ext cx="5378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7"/>
  <sheetViews>
    <sheetView zoomScale="70" zoomScaleNormal="70" workbookViewId="0">
      <selection activeCell="T6" sqref="T6"/>
    </sheetView>
  </sheetViews>
  <sheetFormatPr defaultColWidth="9.09765625" defaultRowHeight="14.4"/>
  <cols>
    <col min="1" max="1" width="4.296875" style="86" customWidth="1"/>
    <col min="2" max="2" width="32.09765625" style="81" customWidth="1"/>
    <col min="3" max="3" width="20.3984375" style="86" customWidth="1"/>
    <col min="4" max="4" width="21.59765625" style="86" customWidth="1"/>
    <col min="5" max="6" width="18.09765625" style="86" customWidth="1"/>
    <col min="7" max="7" width="17.59765625" style="130" customWidth="1"/>
    <col min="8" max="8" width="15.69921875" style="86" customWidth="1"/>
    <col min="9" max="9" width="17.69921875" style="86" customWidth="1"/>
    <col min="10" max="10" width="18.3984375" style="86" customWidth="1"/>
    <col min="11" max="11" width="17.09765625" style="86" customWidth="1"/>
    <col min="12" max="12" width="7.296875" style="86" customWidth="1"/>
    <col min="13" max="14" width="14.09765625" style="86" bestFit="1" customWidth="1"/>
    <col min="15" max="15" width="10.69921875" style="86" customWidth="1"/>
    <col min="16" max="18" width="9.09765625" style="92" customWidth="1"/>
    <col min="19" max="19" width="8.3984375" style="92" hidden="1" customWidth="1"/>
    <col min="20" max="20" width="11.69921875" style="81" customWidth="1"/>
    <col min="21" max="21" width="9.09765625" style="86"/>
    <col min="22" max="22" width="25.796875" style="86" customWidth="1"/>
    <col min="23" max="16384" width="9.09765625" style="86"/>
  </cols>
  <sheetData>
    <row r="1" spans="1:20" ht="23.5" customHeight="1">
      <c r="A1" s="84" t="s">
        <v>74</v>
      </c>
      <c r="B1" s="82"/>
      <c r="C1" s="71"/>
      <c r="D1" s="71"/>
      <c r="E1" s="71"/>
      <c r="F1" s="71"/>
      <c r="G1" s="122"/>
      <c r="H1" s="71"/>
      <c r="I1" s="85"/>
      <c r="J1" s="71"/>
      <c r="K1" s="71"/>
      <c r="L1" s="71"/>
      <c r="M1" s="71"/>
      <c r="N1" s="71"/>
      <c r="O1" s="71"/>
      <c r="P1" s="72"/>
      <c r="Q1" s="73"/>
      <c r="R1" s="73"/>
      <c r="S1" s="73"/>
      <c r="T1" s="139" t="s">
        <v>76</v>
      </c>
    </row>
    <row r="2" spans="1:20" ht="23.5" customHeight="1">
      <c r="A2" s="84" t="s">
        <v>75</v>
      </c>
      <c r="B2" s="83"/>
      <c r="C2" s="71"/>
      <c r="D2" s="71"/>
      <c r="E2" s="71"/>
      <c r="F2" s="71"/>
      <c r="G2" s="122"/>
      <c r="H2" s="87"/>
      <c r="I2" s="74"/>
      <c r="J2" s="74"/>
      <c r="K2" s="71"/>
      <c r="L2" s="71"/>
      <c r="M2" s="71"/>
      <c r="N2" s="71"/>
      <c r="O2" s="71"/>
      <c r="P2" s="73"/>
      <c r="Q2" s="73"/>
      <c r="R2" s="73"/>
      <c r="S2" s="73"/>
      <c r="T2" s="75"/>
    </row>
    <row r="3" spans="1:20" ht="21.6" customHeight="1">
      <c r="A3" s="84"/>
      <c r="B3" s="93"/>
      <c r="C3" s="79"/>
      <c r="D3" s="79"/>
      <c r="E3" s="79"/>
      <c r="F3" s="79"/>
      <c r="G3" s="123"/>
      <c r="H3" s="94"/>
      <c r="I3" s="95"/>
      <c r="J3" s="95"/>
      <c r="K3" s="79"/>
      <c r="L3" s="79"/>
      <c r="M3" s="79"/>
      <c r="N3" s="79"/>
      <c r="O3" s="79"/>
      <c r="P3" s="96"/>
      <c r="Q3" s="96"/>
      <c r="R3" s="96"/>
      <c r="S3" s="96"/>
      <c r="T3" s="75"/>
    </row>
    <row r="4" spans="1:20" s="88" customFormat="1" ht="26.35" customHeight="1">
      <c r="A4" s="155" t="s">
        <v>77</v>
      </c>
      <c r="B4" s="155"/>
      <c r="C4" s="155"/>
      <c r="D4" s="155"/>
      <c r="E4" s="155"/>
      <c r="F4" s="155"/>
      <c r="G4" s="155"/>
      <c r="H4" s="155"/>
      <c r="I4" s="155"/>
      <c r="J4" s="155"/>
      <c r="K4" s="155"/>
      <c r="L4" s="155"/>
      <c r="M4" s="155"/>
      <c r="N4" s="155"/>
      <c r="O4" s="155"/>
      <c r="P4" s="155"/>
      <c r="Q4" s="155"/>
      <c r="R4" s="155"/>
      <c r="S4" s="155"/>
      <c r="T4" s="155"/>
    </row>
    <row r="5" spans="1:20" s="88" customFormat="1" ht="26.35" customHeight="1">
      <c r="A5" s="156" t="s">
        <v>0</v>
      </c>
      <c r="B5" s="156"/>
      <c r="C5" s="156"/>
      <c r="D5" s="156"/>
      <c r="E5" s="156"/>
      <c r="F5" s="156"/>
      <c r="G5" s="156"/>
      <c r="H5" s="156"/>
      <c r="I5" s="156"/>
      <c r="J5" s="156"/>
      <c r="K5" s="156"/>
      <c r="L5" s="156"/>
      <c r="M5" s="156"/>
      <c r="N5" s="156"/>
      <c r="O5" s="156"/>
      <c r="P5" s="156"/>
      <c r="Q5" s="156"/>
      <c r="R5" s="156"/>
      <c r="S5" s="156"/>
      <c r="T5" s="156"/>
    </row>
    <row r="6" spans="1:20" ht="24.05" customHeight="1">
      <c r="A6" s="71"/>
      <c r="B6" s="76"/>
      <c r="C6" s="71"/>
      <c r="D6" s="71"/>
      <c r="E6" s="71"/>
      <c r="F6" s="71"/>
      <c r="G6" s="122"/>
      <c r="H6" s="71"/>
      <c r="I6" s="71"/>
      <c r="J6" s="71"/>
      <c r="K6" s="71"/>
      <c r="L6" s="71"/>
      <c r="M6" s="71"/>
      <c r="N6" s="77"/>
      <c r="O6" s="71"/>
      <c r="P6" s="73"/>
      <c r="Q6" s="73"/>
      <c r="R6" s="78"/>
      <c r="S6" s="73"/>
      <c r="T6" s="148" t="s">
        <v>116</v>
      </c>
    </row>
    <row r="7" spans="1:20" ht="22.2" customHeight="1">
      <c r="A7" s="150" t="s">
        <v>2</v>
      </c>
      <c r="B7" s="150" t="s">
        <v>3</v>
      </c>
      <c r="C7" s="150" t="s">
        <v>5</v>
      </c>
      <c r="D7" s="150"/>
      <c r="E7" s="150"/>
      <c r="F7" s="150" t="s">
        <v>6</v>
      </c>
      <c r="G7" s="150"/>
      <c r="H7" s="150"/>
      <c r="I7" s="150"/>
      <c r="J7" s="150"/>
      <c r="K7" s="150"/>
      <c r="L7" s="150"/>
      <c r="M7" s="150"/>
      <c r="N7" s="150"/>
      <c r="O7" s="150"/>
      <c r="P7" s="153" t="s">
        <v>7</v>
      </c>
      <c r="Q7" s="153"/>
      <c r="R7" s="153"/>
      <c r="S7" s="153"/>
      <c r="T7" s="150" t="s">
        <v>8</v>
      </c>
    </row>
    <row r="8" spans="1:20" ht="25.8" customHeight="1">
      <c r="A8" s="150"/>
      <c r="B8" s="150"/>
      <c r="C8" s="150" t="s">
        <v>9</v>
      </c>
      <c r="D8" s="150" t="s">
        <v>10</v>
      </c>
      <c r="E8" s="150"/>
      <c r="F8" s="150" t="s">
        <v>9</v>
      </c>
      <c r="G8" s="150" t="s">
        <v>10</v>
      </c>
      <c r="H8" s="150"/>
      <c r="I8" s="150" t="s">
        <v>91</v>
      </c>
      <c r="J8" s="150"/>
      <c r="K8" s="150"/>
      <c r="L8" s="150"/>
      <c r="M8" s="150"/>
      <c r="N8" s="150"/>
      <c r="O8" s="150"/>
      <c r="P8" s="153" t="s">
        <v>9</v>
      </c>
      <c r="Q8" s="153" t="s">
        <v>10</v>
      </c>
      <c r="R8" s="153"/>
      <c r="S8" s="153" t="s">
        <v>12</v>
      </c>
      <c r="T8" s="150"/>
    </row>
    <row r="9" spans="1:20" ht="22.2" customHeight="1">
      <c r="A9" s="150"/>
      <c r="B9" s="150"/>
      <c r="C9" s="150"/>
      <c r="D9" s="150" t="s">
        <v>13</v>
      </c>
      <c r="E9" s="150" t="s">
        <v>14</v>
      </c>
      <c r="F9" s="150"/>
      <c r="G9" s="152" t="s">
        <v>13</v>
      </c>
      <c r="H9" s="150" t="s">
        <v>14</v>
      </c>
      <c r="I9" s="150" t="s">
        <v>9</v>
      </c>
      <c r="J9" s="154" t="s">
        <v>15</v>
      </c>
      <c r="K9" s="154"/>
      <c r="L9" s="154"/>
      <c r="M9" s="150" t="s">
        <v>14</v>
      </c>
      <c r="N9" s="150"/>
      <c r="O9" s="150"/>
      <c r="P9" s="153"/>
      <c r="Q9" s="153" t="s">
        <v>15</v>
      </c>
      <c r="R9" s="153" t="s">
        <v>16</v>
      </c>
      <c r="S9" s="153"/>
      <c r="T9" s="150"/>
    </row>
    <row r="10" spans="1:20" ht="22.2" customHeight="1">
      <c r="A10" s="150"/>
      <c r="B10" s="150"/>
      <c r="C10" s="150"/>
      <c r="D10" s="150"/>
      <c r="E10" s="150"/>
      <c r="F10" s="150"/>
      <c r="G10" s="152"/>
      <c r="H10" s="150"/>
      <c r="I10" s="150"/>
      <c r="J10" s="150" t="s">
        <v>9</v>
      </c>
      <c r="K10" s="150" t="s">
        <v>17</v>
      </c>
      <c r="L10" s="150"/>
      <c r="M10" s="150" t="s">
        <v>9</v>
      </c>
      <c r="N10" s="150" t="s">
        <v>17</v>
      </c>
      <c r="O10" s="150"/>
      <c r="P10" s="153"/>
      <c r="Q10" s="153"/>
      <c r="R10" s="153"/>
      <c r="S10" s="153"/>
      <c r="T10" s="150"/>
    </row>
    <row r="11" spans="1:20" ht="46.65">
      <c r="A11" s="150"/>
      <c r="B11" s="150"/>
      <c r="C11" s="150"/>
      <c r="D11" s="150"/>
      <c r="E11" s="150"/>
      <c r="F11" s="150"/>
      <c r="G11" s="152"/>
      <c r="H11" s="150"/>
      <c r="I11" s="150"/>
      <c r="J11" s="150"/>
      <c r="K11" s="97" t="s">
        <v>18</v>
      </c>
      <c r="L11" s="97" t="s">
        <v>19</v>
      </c>
      <c r="M11" s="150"/>
      <c r="N11" s="97" t="s">
        <v>18</v>
      </c>
      <c r="O11" s="97" t="s">
        <v>19</v>
      </c>
      <c r="P11" s="153"/>
      <c r="Q11" s="153"/>
      <c r="R11" s="153"/>
      <c r="S11" s="153"/>
      <c r="T11" s="150"/>
    </row>
    <row r="12" spans="1:20" ht="24.05" customHeight="1">
      <c r="A12" s="110" t="s">
        <v>20</v>
      </c>
      <c r="B12" s="110" t="s">
        <v>21</v>
      </c>
      <c r="C12" s="110" t="s">
        <v>80</v>
      </c>
      <c r="D12" s="110">
        <v>2</v>
      </c>
      <c r="E12" s="110">
        <v>3</v>
      </c>
      <c r="F12" s="110" t="s">
        <v>79</v>
      </c>
      <c r="G12" s="124">
        <v>5</v>
      </c>
      <c r="H12" s="110">
        <v>6</v>
      </c>
      <c r="I12" s="110">
        <v>7</v>
      </c>
      <c r="J12" s="110" t="s">
        <v>81</v>
      </c>
      <c r="K12" s="110">
        <v>9</v>
      </c>
      <c r="L12" s="110">
        <v>11</v>
      </c>
      <c r="M12" s="110" t="s">
        <v>82</v>
      </c>
      <c r="N12" s="110">
        <v>11</v>
      </c>
      <c r="O12" s="110">
        <v>12</v>
      </c>
      <c r="P12" s="111" t="s">
        <v>83</v>
      </c>
      <c r="Q12" s="111" t="s">
        <v>84</v>
      </c>
      <c r="R12" s="111" t="s">
        <v>85</v>
      </c>
      <c r="S12" s="111" t="s">
        <v>25</v>
      </c>
      <c r="T12" s="102"/>
    </row>
    <row r="13" spans="1:20" ht="33" customHeight="1">
      <c r="A13" s="131"/>
      <c r="B13" s="131" t="s">
        <v>26</v>
      </c>
      <c r="C13" s="112">
        <f t="shared" ref="C13:O13" si="0">+C14+C39</f>
        <v>1858805000000</v>
      </c>
      <c r="D13" s="112">
        <f t="shared" si="0"/>
        <v>1854800000000</v>
      </c>
      <c r="E13" s="112">
        <f t="shared" si="0"/>
        <v>4005000000</v>
      </c>
      <c r="F13" s="112">
        <f t="shared" si="0"/>
        <v>741570962578</v>
      </c>
      <c r="G13" s="125">
        <f t="shared" si="0"/>
        <v>737997465620</v>
      </c>
      <c r="H13" s="112">
        <f t="shared" si="0"/>
        <v>3573496958</v>
      </c>
      <c r="I13" s="112">
        <f t="shared" si="0"/>
        <v>739172182920</v>
      </c>
      <c r="J13" s="112">
        <f t="shared" si="0"/>
        <v>737997465620</v>
      </c>
      <c r="K13" s="112">
        <f t="shared" si="0"/>
        <v>737997465620</v>
      </c>
      <c r="L13" s="112">
        <f t="shared" si="0"/>
        <v>0</v>
      </c>
      <c r="M13" s="112">
        <f t="shared" si="0"/>
        <v>1174717300</v>
      </c>
      <c r="N13" s="112">
        <f t="shared" si="0"/>
        <v>1174717300</v>
      </c>
      <c r="O13" s="112">
        <f t="shared" si="0"/>
        <v>0</v>
      </c>
      <c r="P13" s="100">
        <f t="shared" ref="P13:R14" si="1">+F13/C13</f>
        <v>0.39895038079734024</v>
      </c>
      <c r="Q13" s="100">
        <f t="shared" si="1"/>
        <v>0.39788519819926677</v>
      </c>
      <c r="R13" s="100">
        <f t="shared" si="1"/>
        <v>0.89225891585518102</v>
      </c>
      <c r="S13" s="99"/>
      <c r="T13" s="98"/>
    </row>
    <row r="14" spans="1:20" ht="45.65" customHeight="1">
      <c r="A14" s="131" t="s">
        <v>20</v>
      </c>
      <c r="B14" s="119" t="s">
        <v>93</v>
      </c>
      <c r="C14" s="112">
        <f t="shared" ref="C14:O14" si="2">+C17+C19+C36+C15</f>
        <v>1856006000000</v>
      </c>
      <c r="D14" s="112">
        <f t="shared" si="2"/>
        <v>1854800000000</v>
      </c>
      <c r="E14" s="112">
        <f t="shared" si="2"/>
        <v>1206000000</v>
      </c>
      <c r="F14" s="112">
        <f t="shared" si="2"/>
        <v>739172182920</v>
      </c>
      <c r="G14" s="125">
        <f t="shared" si="2"/>
        <v>737997465620</v>
      </c>
      <c r="H14" s="112">
        <f t="shared" si="2"/>
        <v>1174717300</v>
      </c>
      <c r="I14" s="112">
        <f t="shared" si="2"/>
        <v>739172182920</v>
      </c>
      <c r="J14" s="112">
        <f t="shared" si="2"/>
        <v>737997465620</v>
      </c>
      <c r="K14" s="112">
        <f t="shared" si="2"/>
        <v>737997465620</v>
      </c>
      <c r="L14" s="112">
        <f t="shared" si="2"/>
        <v>0</v>
      </c>
      <c r="M14" s="112">
        <f t="shared" si="2"/>
        <v>1174717300</v>
      </c>
      <c r="N14" s="112">
        <f t="shared" si="2"/>
        <v>1174717300</v>
      </c>
      <c r="O14" s="112">
        <f t="shared" si="2"/>
        <v>0</v>
      </c>
      <c r="P14" s="100">
        <f t="shared" si="1"/>
        <v>0.39825958694099051</v>
      </c>
      <c r="Q14" s="100">
        <f t="shared" si="1"/>
        <v>0.39788519819926677</v>
      </c>
      <c r="R14" s="100">
        <f t="shared" si="1"/>
        <v>0.97406077943615255</v>
      </c>
      <c r="S14" s="99"/>
      <c r="T14" s="98"/>
    </row>
    <row r="15" spans="1:20" ht="103.7">
      <c r="A15" s="131" t="s">
        <v>27</v>
      </c>
      <c r="B15" s="140" t="s">
        <v>95</v>
      </c>
      <c r="C15" s="112">
        <f>+C16</f>
        <v>0</v>
      </c>
      <c r="D15" s="112">
        <f t="shared" ref="D15:O15" si="3">+D16</f>
        <v>0</v>
      </c>
      <c r="E15" s="112">
        <f t="shared" si="3"/>
        <v>0</v>
      </c>
      <c r="F15" s="112">
        <f t="shared" si="3"/>
        <v>26550500</v>
      </c>
      <c r="G15" s="125">
        <f t="shared" si="3"/>
        <v>0</v>
      </c>
      <c r="H15" s="112">
        <f>+H16</f>
        <v>26550500</v>
      </c>
      <c r="I15" s="112">
        <f t="shared" si="3"/>
        <v>26550500</v>
      </c>
      <c r="J15" s="112">
        <f t="shared" si="3"/>
        <v>0</v>
      </c>
      <c r="K15" s="112">
        <f t="shared" si="3"/>
        <v>0</v>
      </c>
      <c r="L15" s="112">
        <f t="shared" si="3"/>
        <v>0</v>
      </c>
      <c r="M15" s="112">
        <f t="shared" si="3"/>
        <v>26550500</v>
      </c>
      <c r="N15" s="112">
        <f t="shared" si="3"/>
        <v>26550500</v>
      </c>
      <c r="O15" s="112">
        <f t="shared" si="3"/>
        <v>0</v>
      </c>
      <c r="P15" s="100"/>
      <c r="Q15" s="100"/>
      <c r="R15" s="100"/>
      <c r="S15" s="99"/>
      <c r="T15" s="98"/>
    </row>
    <row r="16" spans="1:20" ht="34.299999999999997" customHeight="1">
      <c r="A16" s="131" t="s">
        <v>94</v>
      </c>
      <c r="B16" s="141" t="s">
        <v>96</v>
      </c>
      <c r="C16" s="114">
        <f>SUM(D16:E16)</f>
        <v>0</v>
      </c>
      <c r="D16" s="115"/>
      <c r="E16" s="115"/>
      <c r="F16" s="114">
        <f>SUM(G16:H16)</f>
        <v>26550500</v>
      </c>
      <c r="G16" s="126"/>
      <c r="H16" s="114">
        <v>26550500</v>
      </c>
      <c r="I16" s="114">
        <f>SUM(J16,M16)</f>
        <v>26550500</v>
      </c>
      <c r="J16" s="114">
        <f>SUM(K16:L16)</f>
        <v>0</v>
      </c>
      <c r="K16" s="115">
        <f>+G16</f>
        <v>0</v>
      </c>
      <c r="L16" s="115"/>
      <c r="M16" s="114">
        <f>SUM(N16:O16)</f>
        <v>26550500</v>
      </c>
      <c r="N16" s="115">
        <f>+H16</f>
        <v>26550500</v>
      </c>
      <c r="O16" s="115"/>
      <c r="P16" s="104"/>
      <c r="Q16" s="104"/>
      <c r="R16" s="104"/>
      <c r="S16" s="99"/>
      <c r="T16" s="98"/>
    </row>
    <row r="17" spans="1:20" ht="42.65" customHeight="1">
      <c r="A17" s="132" t="s">
        <v>27</v>
      </c>
      <c r="B17" s="98" t="s">
        <v>86</v>
      </c>
      <c r="C17" s="113">
        <f t="shared" ref="C17:O17" si="4">SUM(C18:C18)</f>
        <v>0</v>
      </c>
      <c r="D17" s="113">
        <f t="shared" si="4"/>
        <v>0</v>
      </c>
      <c r="E17" s="113">
        <f t="shared" si="4"/>
        <v>0</v>
      </c>
      <c r="F17" s="113">
        <f t="shared" si="4"/>
        <v>280060000</v>
      </c>
      <c r="G17" s="127">
        <f t="shared" si="4"/>
        <v>280060000</v>
      </c>
      <c r="H17" s="113">
        <f t="shared" si="4"/>
        <v>0</v>
      </c>
      <c r="I17" s="113">
        <f t="shared" si="4"/>
        <v>280060000</v>
      </c>
      <c r="J17" s="113">
        <f t="shared" si="4"/>
        <v>280060000</v>
      </c>
      <c r="K17" s="113">
        <f t="shared" si="4"/>
        <v>280060000</v>
      </c>
      <c r="L17" s="113">
        <f t="shared" si="4"/>
        <v>0</v>
      </c>
      <c r="M17" s="113">
        <f t="shared" si="4"/>
        <v>0</v>
      </c>
      <c r="N17" s="113">
        <f t="shared" si="4"/>
        <v>0</v>
      </c>
      <c r="O17" s="113">
        <f t="shared" si="4"/>
        <v>0</v>
      </c>
      <c r="P17" s="100"/>
      <c r="Q17" s="100"/>
      <c r="R17" s="100"/>
      <c r="S17" s="101"/>
      <c r="T17" s="102"/>
    </row>
    <row r="18" spans="1:20" s="89" customFormat="1" ht="42.65" customHeight="1">
      <c r="A18" s="103" t="s">
        <v>94</v>
      </c>
      <c r="B18" s="102" t="s">
        <v>29</v>
      </c>
      <c r="C18" s="114">
        <f>SUM(D18:E18)</f>
        <v>0</v>
      </c>
      <c r="D18" s="115"/>
      <c r="E18" s="115"/>
      <c r="F18" s="114">
        <f>SUM(G18:H18)</f>
        <v>280060000</v>
      </c>
      <c r="G18" s="126">
        <v>280060000</v>
      </c>
      <c r="H18" s="114"/>
      <c r="I18" s="114">
        <f t="shared" ref="I18:I35" si="5">SUM(J18,M18)</f>
        <v>280060000</v>
      </c>
      <c r="J18" s="114">
        <f>SUM(K18:L18)</f>
        <v>280060000</v>
      </c>
      <c r="K18" s="115">
        <f>+G18</f>
        <v>280060000</v>
      </c>
      <c r="L18" s="115"/>
      <c r="M18" s="114">
        <f>SUM(N18:O18)</f>
        <v>0</v>
      </c>
      <c r="N18" s="115">
        <f>+H18</f>
        <v>0</v>
      </c>
      <c r="O18" s="115"/>
      <c r="P18" s="104"/>
      <c r="Q18" s="104"/>
      <c r="R18" s="104"/>
      <c r="S18" s="101"/>
      <c r="T18" s="102"/>
    </row>
    <row r="19" spans="1:20" s="90" customFormat="1" ht="43.2" customHeight="1">
      <c r="A19" s="132" t="s">
        <v>28</v>
      </c>
      <c r="B19" s="98" t="s">
        <v>31</v>
      </c>
      <c r="C19" s="113">
        <f>SUM(C20:C31)</f>
        <v>1854800000000</v>
      </c>
      <c r="D19" s="113">
        <f t="shared" ref="D19:O19" si="6">SUM(D20:D31)</f>
        <v>1854800000000</v>
      </c>
      <c r="E19" s="113">
        <f t="shared" si="6"/>
        <v>0</v>
      </c>
      <c r="F19" s="113">
        <f t="shared" si="6"/>
        <v>737717405620</v>
      </c>
      <c r="G19" s="113">
        <f t="shared" si="6"/>
        <v>737717405620</v>
      </c>
      <c r="H19" s="113">
        <f t="shared" si="6"/>
        <v>0</v>
      </c>
      <c r="I19" s="113">
        <f t="shared" si="6"/>
        <v>737717405620</v>
      </c>
      <c r="J19" s="113">
        <f t="shared" si="6"/>
        <v>737717405620</v>
      </c>
      <c r="K19" s="113">
        <f t="shared" si="6"/>
        <v>737717405620</v>
      </c>
      <c r="L19" s="113">
        <f t="shared" si="6"/>
        <v>0</v>
      </c>
      <c r="M19" s="113">
        <f t="shared" si="6"/>
        <v>0</v>
      </c>
      <c r="N19" s="113">
        <f t="shared" si="6"/>
        <v>0</v>
      </c>
      <c r="O19" s="113">
        <f t="shared" si="6"/>
        <v>0</v>
      </c>
      <c r="P19" s="100">
        <f t="shared" ref="P19:P38" si="7">+F19/C19</f>
        <v>0.39773420617856375</v>
      </c>
      <c r="Q19" s="100">
        <f t="shared" ref="Q19" si="8">+G19/D19</f>
        <v>0.39773420617856375</v>
      </c>
      <c r="R19" s="100"/>
      <c r="S19" s="105"/>
      <c r="T19" s="98"/>
    </row>
    <row r="20" spans="1:20" s="89" customFormat="1" ht="46.65">
      <c r="A20" s="103" t="s">
        <v>94</v>
      </c>
      <c r="B20" s="142" t="s">
        <v>98</v>
      </c>
      <c r="C20" s="114">
        <f t="shared" ref="C20:C30" si="9">SUM(D20:E20)</f>
        <v>50000000000</v>
      </c>
      <c r="D20" s="143">
        <v>50000000000</v>
      </c>
      <c r="E20" s="115"/>
      <c r="F20" s="114">
        <f t="shared" ref="F20:F30" si="10">SUM(G20:H20)</f>
        <v>23621628000</v>
      </c>
      <c r="G20" s="126">
        <v>23621628000</v>
      </c>
      <c r="H20" s="115"/>
      <c r="I20" s="114">
        <f t="shared" si="5"/>
        <v>23621628000</v>
      </c>
      <c r="J20" s="114">
        <f>SUM(K20:L20)</f>
        <v>23621628000</v>
      </c>
      <c r="K20" s="126">
        <v>23621628000</v>
      </c>
      <c r="L20" s="115"/>
      <c r="M20" s="115"/>
      <c r="N20" s="115"/>
      <c r="O20" s="115"/>
      <c r="P20" s="104"/>
      <c r="Q20" s="104"/>
      <c r="R20" s="104"/>
      <c r="S20" s="101"/>
      <c r="T20" s="102"/>
    </row>
    <row r="21" spans="1:20" s="89" customFormat="1" ht="62.25">
      <c r="A21" s="103" t="s">
        <v>94</v>
      </c>
      <c r="B21" s="142" t="s">
        <v>99</v>
      </c>
      <c r="C21" s="114">
        <f t="shared" si="9"/>
        <v>60000000000</v>
      </c>
      <c r="D21" s="143">
        <v>60000000000</v>
      </c>
      <c r="E21" s="115"/>
      <c r="F21" s="114">
        <f t="shared" si="10"/>
        <v>60000000000</v>
      </c>
      <c r="G21" s="126">
        <v>60000000000</v>
      </c>
      <c r="H21" s="115"/>
      <c r="I21" s="114">
        <f t="shared" si="5"/>
        <v>60000000000</v>
      </c>
      <c r="J21" s="114">
        <f t="shared" ref="J21:J30" si="11">SUM(K21:L21)</f>
        <v>60000000000</v>
      </c>
      <c r="K21" s="126">
        <v>60000000000</v>
      </c>
      <c r="L21" s="115"/>
      <c r="M21" s="115"/>
      <c r="N21" s="115"/>
      <c r="O21" s="115"/>
      <c r="P21" s="104"/>
      <c r="Q21" s="104"/>
      <c r="R21" s="104"/>
      <c r="S21" s="101"/>
      <c r="T21" s="102"/>
    </row>
    <row r="22" spans="1:20" s="89" customFormat="1" ht="108.9">
      <c r="A22" s="103" t="s">
        <v>94</v>
      </c>
      <c r="B22" s="142" t="s">
        <v>100</v>
      </c>
      <c r="C22" s="114">
        <f t="shared" si="9"/>
        <v>50325000000</v>
      </c>
      <c r="D22" s="143">
        <v>50325000000</v>
      </c>
      <c r="E22" s="115"/>
      <c r="F22" s="114">
        <f t="shared" si="10"/>
        <v>84732795000</v>
      </c>
      <c r="G22" s="126">
        <v>84732795000</v>
      </c>
      <c r="H22" s="115"/>
      <c r="I22" s="114">
        <f t="shared" si="5"/>
        <v>84732795000</v>
      </c>
      <c r="J22" s="114">
        <f t="shared" si="11"/>
        <v>84732795000</v>
      </c>
      <c r="K22" s="126">
        <v>84732795000</v>
      </c>
      <c r="L22" s="115"/>
      <c r="M22" s="115"/>
      <c r="N22" s="115"/>
      <c r="O22" s="115"/>
      <c r="P22" s="104"/>
      <c r="Q22" s="104"/>
      <c r="R22" s="104"/>
      <c r="S22" s="101"/>
      <c r="T22" s="102"/>
    </row>
    <row r="23" spans="1:20" s="89" customFormat="1" ht="77.8">
      <c r="A23" s="103" t="s">
        <v>94</v>
      </c>
      <c r="B23" s="142" t="s">
        <v>101</v>
      </c>
      <c r="C23" s="114">
        <f t="shared" si="9"/>
        <v>0</v>
      </c>
      <c r="D23" s="143">
        <v>0</v>
      </c>
      <c r="E23" s="115"/>
      <c r="F23" s="114">
        <f t="shared" si="10"/>
        <v>0</v>
      </c>
      <c r="G23" s="126">
        <v>0</v>
      </c>
      <c r="H23" s="115"/>
      <c r="I23" s="114">
        <f t="shared" si="5"/>
        <v>0</v>
      </c>
      <c r="J23" s="114">
        <f t="shared" si="11"/>
        <v>0</v>
      </c>
      <c r="K23" s="126">
        <v>0</v>
      </c>
      <c r="L23" s="115"/>
      <c r="M23" s="115"/>
      <c r="N23" s="115"/>
      <c r="O23" s="115"/>
      <c r="P23" s="104"/>
      <c r="Q23" s="104"/>
      <c r="R23" s="104"/>
      <c r="S23" s="101"/>
      <c r="T23" s="102"/>
    </row>
    <row r="24" spans="1:20" s="89" customFormat="1" ht="46.65">
      <c r="A24" s="103" t="s">
        <v>94</v>
      </c>
      <c r="B24" s="142" t="s">
        <v>102</v>
      </c>
      <c r="C24" s="114">
        <f t="shared" si="9"/>
        <v>0</v>
      </c>
      <c r="D24" s="143">
        <v>0</v>
      </c>
      <c r="E24" s="115"/>
      <c r="F24" s="114">
        <f t="shared" si="10"/>
        <v>11556447000</v>
      </c>
      <c r="G24" s="126">
        <v>11556447000</v>
      </c>
      <c r="H24" s="115"/>
      <c r="I24" s="114">
        <f t="shared" si="5"/>
        <v>11556447000</v>
      </c>
      <c r="J24" s="114">
        <f t="shared" si="11"/>
        <v>11556447000</v>
      </c>
      <c r="K24" s="126">
        <v>11556447000</v>
      </c>
      <c r="L24" s="115"/>
      <c r="M24" s="115"/>
      <c r="N24" s="115"/>
      <c r="O24" s="115"/>
      <c r="P24" s="104"/>
      <c r="Q24" s="104"/>
      <c r="R24" s="104"/>
      <c r="S24" s="101"/>
      <c r="T24" s="102"/>
    </row>
    <row r="25" spans="1:20" s="89" customFormat="1" ht="62.25">
      <c r="A25" s="103" t="s">
        <v>94</v>
      </c>
      <c r="B25" s="142" t="s">
        <v>103</v>
      </c>
      <c r="C25" s="114">
        <f t="shared" si="9"/>
        <v>62675000000</v>
      </c>
      <c r="D25" s="143">
        <v>62675000000</v>
      </c>
      <c r="E25" s="115"/>
      <c r="F25" s="114">
        <f t="shared" si="10"/>
        <v>102875514636</v>
      </c>
      <c r="G25" s="126">
        <v>102875514636</v>
      </c>
      <c r="H25" s="115"/>
      <c r="I25" s="114">
        <f t="shared" si="5"/>
        <v>102875514636</v>
      </c>
      <c r="J25" s="114">
        <f t="shared" si="11"/>
        <v>102875514636</v>
      </c>
      <c r="K25" s="126">
        <v>102875514636</v>
      </c>
      <c r="L25" s="115"/>
      <c r="M25" s="115"/>
      <c r="N25" s="115"/>
      <c r="O25" s="115"/>
      <c r="P25" s="104"/>
      <c r="Q25" s="104"/>
      <c r="R25" s="104"/>
      <c r="S25" s="101"/>
      <c r="T25" s="102"/>
    </row>
    <row r="26" spans="1:20" s="89" customFormat="1" ht="62.25">
      <c r="A26" s="103" t="s">
        <v>94</v>
      </c>
      <c r="B26" s="142" t="s">
        <v>104</v>
      </c>
      <c r="C26" s="114">
        <f t="shared" si="9"/>
        <v>100000000000</v>
      </c>
      <c r="D26" s="143">
        <v>100000000000</v>
      </c>
      <c r="E26" s="115"/>
      <c r="F26" s="114">
        <f t="shared" si="10"/>
        <v>163329617379</v>
      </c>
      <c r="G26" s="126">
        <v>163329617379</v>
      </c>
      <c r="H26" s="115"/>
      <c r="I26" s="114">
        <f t="shared" si="5"/>
        <v>163329617379</v>
      </c>
      <c r="J26" s="114">
        <f t="shared" si="11"/>
        <v>163329617379</v>
      </c>
      <c r="K26" s="126">
        <v>163329617379</v>
      </c>
      <c r="L26" s="115"/>
      <c r="M26" s="115"/>
      <c r="N26" s="115"/>
      <c r="O26" s="115"/>
      <c r="P26" s="104"/>
      <c r="Q26" s="104"/>
      <c r="R26" s="104"/>
      <c r="S26" s="101"/>
      <c r="T26" s="102"/>
    </row>
    <row r="27" spans="1:20" s="89" customFormat="1" ht="62.25">
      <c r="A27" s="103" t="s">
        <v>94</v>
      </c>
      <c r="B27" s="142" t="s">
        <v>105</v>
      </c>
      <c r="C27" s="114">
        <f t="shared" si="9"/>
        <v>10000000000</v>
      </c>
      <c r="D27" s="143">
        <v>10000000000</v>
      </c>
      <c r="E27" s="115"/>
      <c r="F27" s="114">
        <f t="shared" si="10"/>
        <v>6992912605</v>
      </c>
      <c r="G27" s="126">
        <v>6992912605</v>
      </c>
      <c r="H27" s="115"/>
      <c r="I27" s="114">
        <f t="shared" si="5"/>
        <v>6992912605</v>
      </c>
      <c r="J27" s="114">
        <f t="shared" si="11"/>
        <v>6992912605</v>
      </c>
      <c r="K27" s="126">
        <v>6992912605</v>
      </c>
      <c r="L27" s="115"/>
      <c r="M27" s="115"/>
      <c r="N27" s="115"/>
      <c r="O27" s="115"/>
      <c r="P27" s="104"/>
      <c r="Q27" s="104"/>
      <c r="R27" s="104"/>
      <c r="S27" s="101"/>
      <c r="T27" s="102"/>
    </row>
    <row r="28" spans="1:20" s="89" customFormat="1" ht="31.1">
      <c r="A28" s="103" t="s">
        <v>94</v>
      </c>
      <c r="B28" s="144" t="s">
        <v>106</v>
      </c>
      <c r="C28" s="114">
        <f t="shared" si="9"/>
        <v>195800000000</v>
      </c>
      <c r="D28" s="143">
        <v>195800000000</v>
      </c>
      <c r="E28" s="115"/>
      <c r="F28" s="114">
        <f t="shared" si="10"/>
        <v>197154596000</v>
      </c>
      <c r="G28" s="126">
        <v>197154596000</v>
      </c>
      <c r="H28" s="115"/>
      <c r="I28" s="114">
        <f t="shared" si="5"/>
        <v>197154596000</v>
      </c>
      <c r="J28" s="114">
        <f t="shared" si="11"/>
        <v>197154596000</v>
      </c>
      <c r="K28" s="126">
        <v>197154596000</v>
      </c>
      <c r="L28" s="115"/>
      <c r="M28" s="115"/>
      <c r="N28" s="115"/>
      <c r="O28" s="115"/>
      <c r="P28" s="104"/>
      <c r="Q28" s="104"/>
      <c r="R28" s="104"/>
      <c r="S28" s="101"/>
      <c r="T28" s="102"/>
    </row>
    <row r="29" spans="1:20" s="89" customFormat="1" ht="46.65">
      <c r="A29" s="103" t="s">
        <v>94</v>
      </c>
      <c r="B29" s="142" t="s">
        <v>107</v>
      </c>
      <c r="C29" s="114">
        <f t="shared" si="9"/>
        <v>70000000000</v>
      </c>
      <c r="D29" s="143">
        <v>70000000000</v>
      </c>
      <c r="E29" s="115"/>
      <c r="F29" s="114">
        <f t="shared" si="10"/>
        <v>28899044000</v>
      </c>
      <c r="G29" s="126">
        <v>28899044000</v>
      </c>
      <c r="H29" s="115"/>
      <c r="I29" s="114">
        <f t="shared" si="5"/>
        <v>28899044000</v>
      </c>
      <c r="J29" s="114">
        <f t="shared" si="11"/>
        <v>28899044000</v>
      </c>
      <c r="K29" s="126">
        <v>28899044000</v>
      </c>
      <c r="L29" s="115"/>
      <c r="M29" s="115"/>
      <c r="N29" s="115"/>
      <c r="O29" s="115"/>
      <c r="P29" s="104"/>
      <c r="Q29" s="104"/>
      <c r="R29" s="104"/>
      <c r="S29" s="101"/>
      <c r="T29" s="102"/>
    </row>
    <row r="30" spans="1:20" s="89" customFormat="1" ht="31.1">
      <c r="A30" s="103" t="s">
        <v>94</v>
      </c>
      <c r="B30" s="145" t="s">
        <v>108</v>
      </c>
      <c r="C30" s="114">
        <f t="shared" si="9"/>
        <v>0</v>
      </c>
      <c r="D30" s="143">
        <v>0</v>
      </c>
      <c r="E30" s="115"/>
      <c r="F30" s="114">
        <f t="shared" si="10"/>
        <v>111000000</v>
      </c>
      <c r="G30" s="126">
        <v>111000000</v>
      </c>
      <c r="H30" s="115"/>
      <c r="I30" s="114">
        <f t="shared" si="5"/>
        <v>111000000</v>
      </c>
      <c r="J30" s="114">
        <f t="shared" si="11"/>
        <v>111000000</v>
      </c>
      <c r="K30" s="126">
        <v>111000000</v>
      </c>
      <c r="L30" s="115"/>
      <c r="M30" s="115"/>
      <c r="N30" s="115"/>
      <c r="O30" s="115"/>
      <c r="P30" s="104"/>
      <c r="Q30" s="104"/>
      <c r="R30" s="104"/>
      <c r="S30" s="101"/>
      <c r="T30" s="102"/>
    </row>
    <row r="31" spans="1:20" s="89" customFormat="1" ht="31.1">
      <c r="A31" s="103" t="s">
        <v>94</v>
      </c>
      <c r="B31" s="146" t="s">
        <v>109</v>
      </c>
      <c r="C31" s="138">
        <f>SUM(C32:C35)</f>
        <v>1256000000000</v>
      </c>
      <c r="D31" s="138">
        <f>SUM(D32:D35)</f>
        <v>1256000000000</v>
      </c>
      <c r="E31" s="138">
        <f t="shared" ref="E31:O31" si="12">SUM(E32:E35)</f>
        <v>0</v>
      </c>
      <c r="F31" s="138">
        <f>SUM(F32:F35)</f>
        <v>58443851000</v>
      </c>
      <c r="G31" s="138">
        <f t="shared" si="12"/>
        <v>58443851000</v>
      </c>
      <c r="H31" s="138">
        <f t="shared" si="12"/>
        <v>0</v>
      </c>
      <c r="I31" s="138">
        <f t="shared" si="12"/>
        <v>58443851000</v>
      </c>
      <c r="J31" s="138">
        <f>SUM(J32:J35)</f>
        <v>58443851000</v>
      </c>
      <c r="K31" s="138">
        <f t="shared" ref="K31" si="13">SUM(K32:K35)</f>
        <v>58443851000</v>
      </c>
      <c r="L31" s="138">
        <f t="shared" si="12"/>
        <v>0</v>
      </c>
      <c r="M31" s="138">
        <f t="shared" si="12"/>
        <v>0</v>
      </c>
      <c r="N31" s="138">
        <f t="shared" si="12"/>
        <v>0</v>
      </c>
      <c r="O31" s="138">
        <f t="shared" si="12"/>
        <v>0</v>
      </c>
      <c r="P31" s="104"/>
      <c r="Q31" s="104"/>
      <c r="R31" s="104"/>
      <c r="S31" s="101"/>
      <c r="T31" s="102"/>
    </row>
    <row r="32" spans="1:20" s="89" customFormat="1" ht="62.25">
      <c r="A32" s="103" t="s">
        <v>114</v>
      </c>
      <c r="B32" s="146" t="s">
        <v>110</v>
      </c>
      <c r="C32" s="114">
        <f t="shared" ref="C32:C35" si="14">SUM(D32:E32)</f>
        <v>524000000000</v>
      </c>
      <c r="D32" s="138">
        <v>524000000000</v>
      </c>
      <c r="E32" s="115"/>
      <c r="F32" s="114">
        <f t="shared" ref="F32:F35" si="15">SUM(G32:H32)</f>
        <v>45912941000</v>
      </c>
      <c r="G32" s="126">
        <v>45912941000</v>
      </c>
      <c r="H32" s="115"/>
      <c r="I32" s="114">
        <f t="shared" si="5"/>
        <v>45912941000</v>
      </c>
      <c r="J32" s="114">
        <f t="shared" ref="J32:J35" si="16">SUM(K32:L32)</f>
        <v>45912941000</v>
      </c>
      <c r="K32" s="126">
        <v>45912941000</v>
      </c>
      <c r="L32" s="115"/>
      <c r="M32" s="115"/>
      <c r="N32" s="115"/>
      <c r="O32" s="115"/>
      <c r="P32" s="104"/>
      <c r="Q32" s="104"/>
      <c r="R32" s="104"/>
      <c r="S32" s="101"/>
      <c r="T32" s="102"/>
    </row>
    <row r="33" spans="1:20" s="89" customFormat="1" ht="77.8">
      <c r="A33" s="103" t="s">
        <v>114</v>
      </c>
      <c r="B33" s="146" t="s">
        <v>111</v>
      </c>
      <c r="C33" s="114">
        <f t="shared" si="14"/>
        <v>700000000000</v>
      </c>
      <c r="D33" s="138">
        <v>700000000000</v>
      </c>
      <c r="E33" s="115"/>
      <c r="F33" s="114">
        <f t="shared" si="15"/>
        <v>0</v>
      </c>
      <c r="G33" s="126">
        <v>0</v>
      </c>
      <c r="H33" s="115"/>
      <c r="I33" s="114">
        <f t="shared" si="5"/>
        <v>0</v>
      </c>
      <c r="J33" s="114">
        <f t="shared" si="16"/>
        <v>0</v>
      </c>
      <c r="K33" s="126">
        <v>0</v>
      </c>
      <c r="L33" s="115"/>
      <c r="M33" s="115"/>
      <c r="N33" s="115"/>
      <c r="O33" s="115"/>
      <c r="P33" s="104"/>
      <c r="Q33" s="104"/>
      <c r="R33" s="104"/>
      <c r="S33" s="101"/>
      <c r="T33" s="102"/>
    </row>
    <row r="34" spans="1:20" s="89" customFormat="1" ht="62.25">
      <c r="A34" s="103" t="s">
        <v>114</v>
      </c>
      <c r="B34" s="146" t="s">
        <v>112</v>
      </c>
      <c r="C34" s="114">
        <f t="shared" si="14"/>
        <v>12000000000</v>
      </c>
      <c r="D34" s="138">
        <v>12000000000</v>
      </c>
      <c r="E34" s="115"/>
      <c r="F34" s="114">
        <f t="shared" si="15"/>
        <v>11663525000</v>
      </c>
      <c r="G34" s="126">
        <v>11663525000</v>
      </c>
      <c r="H34" s="115"/>
      <c r="I34" s="114">
        <f t="shared" si="5"/>
        <v>11663525000</v>
      </c>
      <c r="J34" s="114">
        <f t="shared" si="16"/>
        <v>11663525000</v>
      </c>
      <c r="K34" s="126">
        <v>11663525000</v>
      </c>
      <c r="L34" s="115"/>
      <c r="M34" s="115"/>
      <c r="N34" s="115"/>
      <c r="O34" s="115"/>
      <c r="P34" s="104"/>
      <c r="Q34" s="104"/>
      <c r="R34" s="104"/>
      <c r="S34" s="101"/>
      <c r="T34" s="102"/>
    </row>
    <row r="35" spans="1:20" s="89" customFormat="1" ht="62.25">
      <c r="A35" s="103" t="s">
        <v>114</v>
      </c>
      <c r="B35" s="146" t="s">
        <v>113</v>
      </c>
      <c r="C35" s="114">
        <f t="shared" si="14"/>
        <v>20000000000</v>
      </c>
      <c r="D35" s="138">
        <v>20000000000</v>
      </c>
      <c r="E35" s="115"/>
      <c r="F35" s="114">
        <f t="shared" si="15"/>
        <v>867385000</v>
      </c>
      <c r="G35" s="126">
        <v>867385000</v>
      </c>
      <c r="H35" s="115"/>
      <c r="I35" s="114">
        <f t="shared" si="5"/>
        <v>867385000</v>
      </c>
      <c r="J35" s="114">
        <f t="shared" si="16"/>
        <v>867385000</v>
      </c>
      <c r="K35" s="126">
        <v>867385000</v>
      </c>
      <c r="L35" s="115"/>
      <c r="M35" s="115"/>
      <c r="N35" s="115"/>
      <c r="O35" s="115"/>
      <c r="P35" s="104"/>
      <c r="Q35" s="104"/>
      <c r="R35" s="104"/>
      <c r="S35" s="101"/>
      <c r="T35" s="102"/>
    </row>
    <row r="36" spans="1:20" s="91" customFormat="1" ht="40.75" customHeight="1">
      <c r="A36" s="106" t="s">
        <v>30</v>
      </c>
      <c r="B36" s="117" t="s">
        <v>78</v>
      </c>
      <c r="C36" s="116">
        <f>+SUM(C37:C38)</f>
        <v>1206000000</v>
      </c>
      <c r="D36" s="116">
        <f t="shared" ref="D36:N36" si="17">+SUM(D37:D38)</f>
        <v>0</v>
      </c>
      <c r="E36" s="116">
        <f t="shared" si="17"/>
        <v>1206000000</v>
      </c>
      <c r="F36" s="116">
        <f t="shared" si="17"/>
        <v>1148166800</v>
      </c>
      <c r="G36" s="128">
        <f t="shared" si="17"/>
        <v>0</v>
      </c>
      <c r="H36" s="116">
        <f t="shared" si="17"/>
        <v>1148166800</v>
      </c>
      <c r="I36" s="116">
        <f t="shared" si="17"/>
        <v>1148166800</v>
      </c>
      <c r="J36" s="116">
        <f t="shared" ref="J36" si="18">+SUM(J37:J38)</f>
        <v>0</v>
      </c>
      <c r="K36" s="116">
        <f t="shared" si="17"/>
        <v>0</v>
      </c>
      <c r="L36" s="116">
        <f t="shared" si="17"/>
        <v>0</v>
      </c>
      <c r="M36" s="116">
        <f t="shared" ref="M36" si="19">+SUM(M37:M38)</f>
        <v>1148166800</v>
      </c>
      <c r="N36" s="116">
        <f t="shared" si="17"/>
        <v>1148166800</v>
      </c>
      <c r="O36" s="116">
        <f t="shared" ref="O36" si="20">+SUM(O37:O38)</f>
        <v>0</v>
      </c>
      <c r="P36" s="100">
        <f t="shared" si="7"/>
        <v>0.95204543946932008</v>
      </c>
      <c r="Q36" s="100"/>
      <c r="R36" s="100">
        <f t="shared" ref="R36:R38" si="21">+H36/E36</f>
        <v>0.95204543946932008</v>
      </c>
      <c r="S36" s="107"/>
      <c r="T36" s="108"/>
    </row>
    <row r="37" spans="1:20" s="91" customFormat="1" ht="27.65" customHeight="1">
      <c r="A37" s="109" t="s">
        <v>94</v>
      </c>
      <c r="B37" s="118" t="s">
        <v>89</v>
      </c>
      <c r="C37" s="114">
        <f>SUM(D37:E37)</f>
        <v>902000000</v>
      </c>
      <c r="D37" s="116"/>
      <c r="E37" s="114">
        <v>902000000</v>
      </c>
      <c r="F37" s="114">
        <f>SUM(G37:H37)</f>
        <v>864714000</v>
      </c>
      <c r="G37" s="126"/>
      <c r="H37" s="114">
        <v>864714000</v>
      </c>
      <c r="I37" s="114">
        <f>SUM(J37,M37)</f>
        <v>864714000</v>
      </c>
      <c r="J37" s="114">
        <f>SUM(K37:L37)</f>
        <v>0</v>
      </c>
      <c r="K37" s="116"/>
      <c r="L37" s="116"/>
      <c r="M37" s="114">
        <f>SUM(N37:O37)</f>
        <v>864714000</v>
      </c>
      <c r="N37" s="114">
        <f>+H37</f>
        <v>864714000</v>
      </c>
      <c r="O37" s="114"/>
      <c r="P37" s="104">
        <f t="shared" si="7"/>
        <v>0.9586629711751663</v>
      </c>
      <c r="Q37" s="104"/>
      <c r="R37" s="104">
        <f t="shared" si="21"/>
        <v>0.9586629711751663</v>
      </c>
      <c r="S37" s="107"/>
      <c r="T37" s="108"/>
    </row>
    <row r="38" spans="1:20" ht="27.65" customHeight="1">
      <c r="A38" s="103" t="s">
        <v>94</v>
      </c>
      <c r="B38" s="102" t="s">
        <v>90</v>
      </c>
      <c r="C38" s="114">
        <f>SUM(D38:E38)</f>
        <v>304000000</v>
      </c>
      <c r="D38" s="115"/>
      <c r="E38" s="115">
        <v>304000000</v>
      </c>
      <c r="F38" s="114">
        <f>SUM(G38:H38)</f>
        <v>283452800</v>
      </c>
      <c r="G38" s="126"/>
      <c r="H38" s="114">
        <v>283452800</v>
      </c>
      <c r="I38" s="114">
        <f>SUM(J38,M38)</f>
        <v>283452800</v>
      </c>
      <c r="J38" s="114">
        <f>SUM(K38:L38)</f>
        <v>0</v>
      </c>
      <c r="K38" s="115"/>
      <c r="L38" s="115"/>
      <c r="M38" s="114">
        <f>SUM(N38:O38)</f>
        <v>283452800</v>
      </c>
      <c r="N38" s="114">
        <f>+H38</f>
        <v>283452800</v>
      </c>
      <c r="O38" s="115"/>
      <c r="P38" s="104">
        <f t="shared" si="7"/>
        <v>0.93241052631578947</v>
      </c>
      <c r="Q38" s="104"/>
      <c r="R38" s="104">
        <f t="shared" si="21"/>
        <v>0.93241052631578947</v>
      </c>
      <c r="S38" s="101"/>
      <c r="T38" s="102"/>
    </row>
    <row r="39" spans="1:20" ht="28.25" customHeight="1">
      <c r="A39" s="131" t="s">
        <v>21</v>
      </c>
      <c r="B39" s="119" t="s">
        <v>92</v>
      </c>
      <c r="C39" s="112">
        <f>+C40</f>
        <v>2799000000</v>
      </c>
      <c r="D39" s="112">
        <f t="shared" ref="D39:O39" si="22">+D40</f>
        <v>0</v>
      </c>
      <c r="E39" s="112">
        <f t="shared" si="22"/>
        <v>2799000000</v>
      </c>
      <c r="F39" s="112">
        <f t="shared" si="22"/>
        <v>2398779658</v>
      </c>
      <c r="G39" s="125">
        <f t="shared" si="22"/>
        <v>0</v>
      </c>
      <c r="H39" s="112">
        <f t="shared" si="22"/>
        <v>2398779658</v>
      </c>
      <c r="I39" s="112">
        <f t="shared" si="22"/>
        <v>0</v>
      </c>
      <c r="J39" s="112">
        <f t="shared" si="22"/>
        <v>0</v>
      </c>
      <c r="K39" s="112">
        <f t="shared" si="22"/>
        <v>0</v>
      </c>
      <c r="L39" s="112">
        <f t="shared" si="22"/>
        <v>0</v>
      </c>
      <c r="M39" s="112">
        <f t="shared" si="22"/>
        <v>0</v>
      </c>
      <c r="N39" s="112">
        <f t="shared" si="22"/>
        <v>0</v>
      </c>
      <c r="O39" s="112">
        <f t="shared" si="22"/>
        <v>0</v>
      </c>
      <c r="P39" s="100">
        <f t="shared" ref="P39" si="23">+F39/C39</f>
        <v>0.85701309682029292</v>
      </c>
      <c r="Q39" s="100"/>
      <c r="R39" s="100">
        <f t="shared" ref="R39" si="24">+H39/E39</f>
        <v>0.85701309682029292</v>
      </c>
      <c r="S39" s="99"/>
      <c r="T39" s="98"/>
    </row>
    <row r="40" spans="1:20" ht="70.3" customHeight="1">
      <c r="A40" s="109">
        <v>1</v>
      </c>
      <c r="B40" s="118" t="s">
        <v>87</v>
      </c>
      <c r="C40" s="114">
        <f>+SUM(C41:C41)</f>
        <v>2799000000</v>
      </c>
      <c r="D40" s="114">
        <f t="shared" ref="D40:O40" si="25">+SUM(D41:D41)</f>
        <v>0</v>
      </c>
      <c r="E40" s="114">
        <f t="shared" si="25"/>
        <v>2799000000</v>
      </c>
      <c r="F40" s="114">
        <f t="shared" si="25"/>
        <v>2398779658</v>
      </c>
      <c r="G40" s="129">
        <f t="shared" si="25"/>
        <v>0</v>
      </c>
      <c r="H40" s="114">
        <f t="shared" si="25"/>
        <v>2398779658</v>
      </c>
      <c r="I40" s="114">
        <f t="shared" si="25"/>
        <v>0</v>
      </c>
      <c r="J40" s="114">
        <f t="shared" si="25"/>
        <v>0</v>
      </c>
      <c r="K40" s="114">
        <f t="shared" si="25"/>
        <v>0</v>
      </c>
      <c r="L40" s="114">
        <f t="shared" si="25"/>
        <v>0</v>
      </c>
      <c r="M40" s="114">
        <f t="shared" si="25"/>
        <v>0</v>
      </c>
      <c r="N40" s="114">
        <f t="shared" si="25"/>
        <v>0</v>
      </c>
      <c r="O40" s="114">
        <f t="shared" si="25"/>
        <v>0</v>
      </c>
      <c r="P40" s="104">
        <f t="shared" ref="P40:P41" si="26">+F40/C40</f>
        <v>0.85701309682029292</v>
      </c>
      <c r="Q40" s="104"/>
      <c r="R40" s="104">
        <f t="shared" ref="R40:R41" si="27">+H40/E40</f>
        <v>0.85701309682029292</v>
      </c>
      <c r="S40" s="120"/>
      <c r="T40" s="121"/>
    </row>
    <row r="41" spans="1:20" ht="43.8" customHeight="1">
      <c r="A41" s="103" t="s">
        <v>94</v>
      </c>
      <c r="B41" s="102" t="s">
        <v>88</v>
      </c>
      <c r="C41" s="114">
        <f>SUM(D41:E41)</f>
        <v>2799000000</v>
      </c>
      <c r="D41" s="115"/>
      <c r="E41" s="115">
        <v>2799000000</v>
      </c>
      <c r="F41" s="114">
        <f>SUM(G41:H41)</f>
        <v>2398779658</v>
      </c>
      <c r="G41" s="126"/>
      <c r="H41" s="114">
        <v>2398779658</v>
      </c>
      <c r="I41" s="114">
        <f t="shared" ref="I41" si="28">SUM(J41,M41)</f>
        <v>0</v>
      </c>
      <c r="J41" s="114">
        <f>SUM(K41:L41)</f>
        <v>0</v>
      </c>
      <c r="K41" s="115"/>
      <c r="L41" s="115"/>
      <c r="M41" s="114">
        <f>SUM(N41:O41)</f>
        <v>0</v>
      </c>
      <c r="N41" s="114"/>
      <c r="O41" s="115"/>
      <c r="P41" s="104">
        <f t="shared" si="26"/>
        <v>0.85701309682029292</v>
      </c>
      <c r="Q41" s="104"/>
      <c r="R41" s="104">
        <f t="shared" si="27"/>
        <v>0.85701309682029292</v>
      </c>
      <c r="S41" s="101"/>
      <c r="T41" s="102"/>
    </row>
    <row r="42" spans="1:20" ht="24.05" customHeight="1">
      <c r="A42" s="74"/>
      <c r="B42" s="137" t="s">
        <v>97</v>
      </c>
      <c r="C42" s="135"/>
      <c r="D42" s="136"/>
      <c r="E42" s="136"/>
      <c r="F42" s="136"/>
      <c r="G42" s="122"/>
      <c r="H42" s="71"/>
      <c r="I42" s="71"/>
      <c r="J42" s="71"/>
      <c r="K42" s="71"/>
      <c r="L42" s="71"/>
      <c r="M42" s="71"/>
      <c r="T42" s="76"/>
    </row>
    <row r="43" spans="1:20" ht="22.2" customHeight="1"/>
    <row r="44" spans="1:20" ht="22.2" customHeight="1"/>
    <row r="45" spans="1:20">
      <c r="A45" s="87"/>
      <c r="B45" s="80"/>
      <c r="C45" s="87"/>
      <c r="N45" s="149"/>
      <c r="O45" s="149"/>
      <c r="P45" s="149"/>
      <c r="Q45" s="149"/>
      <c r="R45" s="149"/>
      <c r="S45" s="149"/>
    </row>
    <row r="54" spans="13:18">
      <c r="M54" s="71"/>
      <c r="N54" s="71"/>
      <c r="O54" s="71"/>
      <c r="P54" s="73"/>
      <c r="Q54" s="73"/>
      <c r="R54" s="73"/>
    </row>
    <row r="55" spans="13:18">
      <c r="M55" s="151"/>
      <c r="N55" s="151"/>
      <c r="O55" s="151"/>
      <c r="P55" s="151"/>
      <c r="Q55" s="151"/>
      <c r="R55" s="151"/>
    </row>
    <row r="56" spans="13:18">
      <c r="M56" s="71"/>
      <c r="N56" s="71"/>
      <c r="O56" s="71"/>
      <c r="P56" s="73"/>
      <c r="Q56" s="73"/>
      <c r="R56" s="73"/>
    </row>
    <row r="57" spans="13:18">
      <c r="N57" s="68"/>
      <c r="O57" s="68"/>
      <c r="P57" s="68"/>
      <c r="Q57" s="68"/>
      <c r="R57" s="73"/>
    </row>
  </sheetData>
  <autoFilter ref="A12:T38"/>
  <mergeCells count="31">
    <mergeCell ref="A4:T4"/>
    <mergeCell ref="T7:T11"/>
    <mergeCell ref="A5:T5"/>
    <mergeCell ref="C7:E7"/>
    <mergeCell ref="F7:O7"/>
    <mergeCell ref="P7:S7"/>
    <mergeCell ref="K10:L10"/>
    <mergeCell ref="N10:O10"/>
    <mergeCell ref="Q9:Q11"/>
    <mergeCell ref="R9:R11"/>
    <mergeCell ref="S8:S11"/>
    <mergeCell ref="D8:E8"/>
    <mergeCell ref="G8:H8"/>
    <mergeCell ref="I8:O8"/>
    <mergeCell ref="Q8:R8"/>
    <mergeCell ref="N45:S45"/>
    <mergeCell ref="M9:O9"/>
    <mergeCell ref="M55:R55"/>
    <mergeCell ref="A7:A11"/>
    <mergeCell ref="B7:B11"/>
    <mergeCell ref="C8:C11"/>
    <mergeCell ref="D9:D11"/>
    <mergeCell ref="E9:E11"/>
    <mergeCell ref="F8:F11"/>
    <mergeCell ref="G9:G11"/>
    <mergeCell ref="H9:H11"/>
    <mergeCell ref="I9:I11"/>
    <mergeCell ref="J10:J11"/>
    <mergeCell ref="M10:M11"/>
    <mergeCell ref="P8:P11"/>
    <mergeCell ref="J9:L9"/>
  </mergeCells>
  <printOptions horizontalCentered="1"/>
  <pageMargins left="0.23622047244094491" right="0.19685039370078741" top="0.74803149606299213" bottom="0.74803149606299213" header="0.19685039370078741" footer="0.31496062992125984"/>
  <pageSetup paperSize="9" scale="4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6"/>
  <sheetViews>
    <sheetView tabSelected="1" topLeftCell="A7" zoomScale="70" zoomScaleNormal="70" workbookViewId="0">
      <selection activeCell="J14" sqref="J14"/>
    </sheetView>
  </sheetViews>
  <sheetFormatPr defaultColWidth="9.09765625" defaultRowHeight="14.4"/>
  <cols>
    <col min="1" max="1" width="4.296875" style="86" customWidth="1"/>
    <col min="2" max="2" width="32.09765625" style="81" customWidth="1"/>
    <col min="3" max="4" width="12.69921875" style="86" customWidth="1"/>
    <col min="5" max="5" width="10.796875" style="86" customWidth="1"/>
    <col min="6" max="6" width="11.09765625" style="86" customWidth="1"/>
    <col min="7" max="7" width="11.59765625" style="130" customWidth="1"/>
    <col min="8" max="8" width="11.59765625" style="86" customWidth="1"/>
    <col min="9" max="9" width="11.796875" style="86" customWidth="1"/>
    <col min="10" max="10" width="11.59765625" style="86" customWidth="1"/>
    <col min="11" max="11" width="11.796875" style="86" customWidth="1"/>
    <col min="12" max="12" width="7.296875" style="86" customWidth="1"/>
    <col min="13" max="13" width="12.19921875" style="86" customWidth="1"/>
    <col min="14" max="14" width="14.09765625" style="86" bestFit="1" customWidth="1"/>
    <col min="15" max="15" width="10.69921875" style="86" customWidth="1"/>
    <col min="16" max="18" width="9.09765625" style="92" customWidth="1"/>
    <col min="19" max="19" width="8.3984375" style="92" hidden="1" customWidth="1"/>
    <col min="20" max="20" width="11.69921875" style="81" customWidth="1"/>
    <col min="21" max="21" width="9.09765625" style="86"/>
    <col min="22" max="22" width="12.8984375" style="86" customWidth="1"/>
    <col min="23" max="16384" width="9.09765625" style="86"/>
  </cols>
  <sheetData>
    <row r="1" spans="1:20" ht="42.05" customHeight="1">
      <c r="A1" s="172" t="s">
        <v>120</v>
      </c>
      <c r="B1" s="172"/>
      <c r="C1" s="71"/>
      <c r="D1" s="71"/>
      <c r="E1" s="71"/>
      <c r="F1" s="71"/>
      <c r="G1" s="122"/>
      <c r="H1" s="71"/>
      <c r="I1" s="85"/>
      <c r="J1" s="71"/>
      <c r="K1" s="71"/>
      <c r="L1" s="71"/>
      <c r="M1" s="71"/>
      <c r="N1" s="71"/>
      <c r="O1" s="71"/>
      <c r="P1" s="72"/>
      <c r="Q1" s="73"/>
      <c r="R1" s="96"/>
      <c r="S1" s="73"/>
      <c r="T1" s="174" t="s">
        <v>118</v>
      </c>
    </row>
    <row r="2" spans="1:20" ht="23.5" customHeight="1">
      <c r="A2" s="84"/>
      <c r="B2" s="83"/>
      <c r="C2" s="71"/>
      <c r="D2" s="71"/>
      <c r="E2" s="71"/>
      <c r="F2" s="71"/>
      <c r="G2" s="122"/>
      <c r="H2" s="87"/>
      <c r="I2" s="74"/>
      <c r="J2" s="74"/>
      <c r="K2" s="71"/>
      <c r="L2" s="71"/>
      <c r="M2" s="71"/>
      <c r="N2" s="71"/>
      <c r="O2" s="71"/>
      <c r="P2" s="73"/>
      <c r="Q2" s="73"/>
      <c r="R2" s="73"/>
      <c r="S2" s="73"/>
      <c r="T2" s="75"/>
    </row>
    <row r="3" spans="1:20" s="171" customFormat="1" ht="26.35" customHeight="1">
      <c r="A3" s="173" t="s">
        <v>77</v>
      </c>
      <c r="B3" s="173"/>
      <c r="C3" s="173"/>
      <c r="D3" s="173"/>
      <c r="E3" s="173"/>
      <c r="F3" s="173"/>
      <c r="G3" s="173"/>
      <c r="H3" s="173"/>
      <c r="I3" s="173"/>
      <c r="J3" s="173"/>
      <c r="K3" s="173"/>
      <c r="L3" s="173"/>
      <c r="M3" s="173"/>
      <c r="N3" s="173"/>
      <c r="O3" s="173"/>
      <c r="P3" s="173"/>
      <c r="Q3" s="173"/>
      <c r="R3" s="173"/>
      <c r="S3" s="173"/>
      <c r="T3" s="173"/>
    </row>
    <row r="4" spans="1:20" s="88" customFormat="1" ht="26.35" customHeight="1">
      <c r="A4" s="156" t="s">
        <v>119</v>
      </c>
      <c r="B4" s="156"/>
      <c r="C4" s="156"/>
      <c r="D4" s="156"/>
      <c r="E4" s="156"/>
      <c r="F4" s="156"/>
      <c r="G4" s="156"/>
      <c r="H4" s="156"/>
      <c r="I4" s="156"/>
      <c r="J4" s="156"/>
      <c r="K4" s="156"/>
      <c r="L4" s="156"/>
      <c r="M4" s="156"/>
      <c r="N4" s="156"/>
      <c r="O4" s="156"/>
      <c r="P4" s="156"/>
      <c r="Q4" s="156"/>
      <c r="R4" s="156"/>
      <c r="S4" s="156"/>
      <c r="T4" s="156"/>
    </row>
    <row r="5" spans="1:20" ht="24.05" customHeight="1">
      <c r="A5" s="71"/>
      <c r="B5" s="76"/>
      <c r="C5" s="71"/>
      <c r="D5" s="71"/>
      <c r="E5" s="71"/>
      <c r="F5" s="71"/>
      <c r="G5" s="122"/>
      <c r="H5" s="71"/>
      <c r="I5" s="71"/>
      <c r="J5" s="71"/>
      <c r="K5" s="71"/>
      <c r="L5" s="71"/>
      <c r="M5" s="71"/>
      <c r="N5" s="77"/>
      <c r="O5" s="71"/>
      <c r="P5" s="73"/>
      <c r="Q5" s="73"/>
      <c r="R5" s="78"/>
      <c r="S5" s="73"/>
      <c r="T5" s="148" t="s">
        <v>117</v>
      </c>
    </row>
    <row r="6" spans="1:20" ht="22.2" customHeight="1">
      <c r="A6" s="150" t="s">
        <v>2</v>
      </c>
      <c r="B6" s="150" t="s">
        <v>3</v>
      </c>
      <c r="C6" s="150" t="s">
        <v>5</v>
      </c>
      <c r="D6" s="150"/>
      <c r="E6" s="150"/>
      <c r="F6" s="150" t="s">
        <v>6</v>
      </c>
      <c r="G6" s="150"/>
      <c r="H6" s="150"/>
      <c r="I6" s="150"/>
      <c r="J6" s="150"/>
      <c r="K6" s="150"/>
      <c r="L6" s="150"/>
      <c r="M6" s="150"/>
      <c r="N6" s="150"/>
      <c r="O6" s="150"/>
      <c r="P6" s="153" t="s">
        <v>7</v>
      </c>
      <c r="Q6" s="153"/>
      <c r="R6" s="153"/>
      <c r="S6" s="153"/>
      <c r="T6" s="150" t="s">
        <v>8</v>
      </c>
    </row>
    <row r="7" spans="1:20" ht="38.450000000000003" customHeight="1">
      <c r="A7" s="150"/>
      <c r="B7" s="150"/>
      <c r="C7" s="150" t="s">
        <v>9</v>
      </c>
      <c r="D7" s="150" t="s">
        <v>10</v>
      </c>
      <c r="E7" s="150"/>
      <c r="F7" s="150" t="s">
        <v>9</v>
      </c>
      <c r="G7" s="150" t="s">
        <v>10</v>
      </c>
      <c r="H7" s="150"/>
      <c r="I7" s="150" t="s">
        <v>115</v>
      </c>
      <c r="J7" s="150"/>
      <c r="K7" s="150"/>
      <c r="L7" s="150"/>
      <c r="M7" s="150"/>
      <c r="N7" s="150"/>
      <c r="O7" s="150"/>
      <c r="P7" s="153" t="s">
        <v>9</v>
      </c>
      <c r="Q7" s="153" t="s">
        <v>10</v>
      </c>
      <c r="R7" s="153"/>
      <c r="S7" s="153" t="s">
        <v>12</v>
      </c>
      <c r="T7" s="150"/>
    </row>
    <row r="8" spans="1:20" ht="22.2" customHeight="1">
      <c r="A8" s="150"/>
      <c r="B8" s="150"/>
      <c r="C8" s="150"/>
      <c r="D8" s="150" t="s">
        <v>13</v>
      </c>
      <c r="E8" s="150" t="s">
        <v>14</v>
      </c>
      <c r="F8" s="150"/>
      <c r="G8" s="152" t="s">
        <v>13</v>
      </c>
      <c r="H8" s="150" t="s">
        <v>14</v>
      </c>
      <c r="I8" s="150" t="s">
        <v>9</v>
      </c>
      <c r="J8" s="154" t="s">
        <v>15</v>
      </c>
      <c r="K8" s="154"/>
      <c r="L8" s="154"/>
      <c r="M8" s="150" t="s">
        <v>14</v>
      </c>
      <c r="N8" s="150"/>
      <c r="O8" s="150"/>
      <c r="P8" s="153"/>
      <c r="Q8" s="153" t="s">
        <v>15</v>
      </c>
      <c r="R8" s="153" t="s">
        <v>16</v>
      </c>
      <c r="S8" s="153"/>
      <c r="T8" s="150"/>
    </row>
    <row r="9" spans="1:20" ht="22.2" customHeight="1">
      <c r="A9" s="150"/>
      <c r="B9" s="150"/>
      <c r="C9" s="150"/>
      <c r="D9" s="150"/>
      <c r="E9" s="150"/>
      <c r="F9" s="150"/>
      <c r="G9" s="152"/>
      <c r="H9" s="150"/>
      <c r="I9" s="150"/>
      <c r="J9" s="150" t="s">
        <v>9</v>
      </c>
      <c r="K9" s="150" t="s">
        <v>17</v>
      </c>
      <c r="L9" s="150"/>
      <c r="M9" s="150" t="s">
        <v>9</v>
      </c>
      <c r="N9" s="150" t="s">
        <v>17</v>
      </c>
      <c r="O9" s="150"/>
      <c r="P9" s="153"/>
      <c r="Q9" s="153"/>
      <c r="R9" s="153"/>
      <c r="S9" s="153"/>
      <c r="T9" s="150"/>
    </row>
    <row r="10" spans="1:20" ht="53.45" customHeight="1">
      <c r="A10" s="150"/>
      <c r="B10" s="150"/>
      <c r="C10" s="150"/>
      <c r="D10" s="150"/>
      <c r="E10" s="150"/>
      <c r="F10" s="150"/>
      <c r="G10" s="152"/>
      <c r="H10" s="150"/>
      <c r="I10" s="150"/>
      <c r="J10" s="150"/>
      <c r="K10" s="133" t="s">
        <v>18</v>
      </c>
      <c r="L10" s="133" t="s">
        <v>19</v>
      </c>
      <c r="M10" s="150"/>
      <c r="N10" s="133" t="s">
        <v>18</v>
      </c>
      <c r="O10" s="133" t="s">
        <v>19</v>
      </c>
      <c r="P10" s="153"/>
      <c r="Q10" s="153"/>
      <c r="R10" s="153"/>
      <c r="S10" s="153"/>
      <c r="T10" s="150"/>
    </row>
    <row r="11" spans="1:20" ht="24.05" customHeight="1">
      <c r="A11" s="110" t="s">
        <v>20</v>
      </c>
      <c r="B11" s="110" t="s">
        <v>21</v>
      </c>
      <c r="C11" s="110" t="s">
        <v>80</v>
      </c>
      <c r="D11" s="110">
        <v>2</v>
      </c>
      <c r="E11" s="110">
        <v>3</v>
      </c>
      <c r="F11" s="110" t="s">
        <v>79</v>
      </c>
      <c r="G11" s="124">
        <v>5</v>
      </c>
      <c r="H11" s="110">
        <v>6</v>
      </c>
      <c r="I11" s="110">
        <v>7</v>
      </c>
      <c r="J11" s="110" t="s">
        <v>81</v>
      </c>
      <c r="K11" s="110">
        <v>9</v>
      </c>
      <c r="L11" s="110">
        <v>11</v>
      </c>
      <c r="M11" s="110" t="s">
        <v>82</v>
      </c>
      <c r="N11" s="110">
        <v>11</v>
      </c>
      <c r="O11" s="110">
        <v>12</v>
      </c>
      <c r="P11" s="111" t="s">
        <v>83</v>
      </c>
      <c r="Q11" s="111" t="s">
        <v>84</v>
      </c>
      <c r="R11" s="111" t="s">
        <v>85</v>
      </c>
      <c r="S11" s="111" t="s">
        <v>25</v>
      </c>
      <c r="T11" s="102"/>
    </row>
    <row r="12" spans="1:20" ht="33" customHeight="1">
      <c r="A12" s="133"/>
      <c r="B12" s="133" t="s">
        <v>26</v>
      </c>
      <c r="C12" s="99">
        <f t="shared" ref="C12:O12" si="0">+C13+C38</f>
        <v>1858805</v>
      </c>
      <c r="D12" s="99">
        <f t="shared" si="0"/>
        <v>1854800</v>
      </c>
      <c r="E12" s="99">
        <f t="shared" si="0"/>
        <v>4005</v>
      </c>
      <c r="F12" s="99">
        <f t="shared" si="0"/>
        <v>741570.96257800004</v>
      </c>
      <c r="G12" s="99">
        <f t="shared" si="0"/>
        <v>737997.46562000003</v>
      </c>
      <c r="H12" s="99">
        <f t="shared" si="0"/>
        <v>3573.4969579999997</v>
      </c>
      <c r="I12" s="99">
        <f t="shared" si="0"/>
        <v>739172.18292000005</v>
      </c>
      <c r="J12" s="99">
        <f t="shared" si="0"/>
        <v>737997.46562000003</v>
      </c>
      <c r="K12" s="99">
        <f t="shared" si="0"/>
        <v>737997.46562000003</v>
      </c>
      <c r="L12" s="99">
        <f t="shared" si="0"/>
        <v>0</v>
      </c>
      <c r="M12" s="99">
        <f t="shared" si="0"/>
        <v>1174.7173</v>
      </c>
      <c r="N12" s="99">
        <f t="shared" si="0"/>
        <v>1174.7173</v>
      </c>
      <c r="O12" s="99">
        <f t="shared" si="0"/>
        <v>0</v>
      </c>
      <c r="P12" s="100">
        <f t="shared" ref="P12:R13" si="1">+F12/C12</f>
        <v>0.39895038079734024</v>
      </c>
      <c r="Q12" s="100">
        <f t="shared" si="1"/>
        <v>0.39788519819926677</v>
      </c>
      <c r="R12" s="100">
        <f t="shared" si="1"/>
        <v>0.89225891585518091</v>
      </c>
      <c r="S12" s="99"/>
      <c r="T12" s="98"/>
    </row>
    <row r="13" spans="1:20" ht="45.65" customHeight="1">
      <c r="A13" s="133" t="s">
        <v>20</v>
      </c>
      <c r="B13" s="119" t="s">
        <v>93</v>
      </c>
      <c r="C13" s="99">
        <f>+'BC CTMT 2023_đong'!C14/1000000</f>
        <v>1856006</v>
      </c>
      <c r="D13" s="99">
        <f>+'BC CTMT 2023_đong'!D14/1000000</f>
        <v>1854800</v>
      </c>
      <c r="E13" s="99">
        <f>+'BC CTMT 2023_đong'!E14/1000000</f>
        <v>1206</v>
      </c>
      <c r="F13" s="99">
        <f>+'BC CTMT 2023_đong'!F14/1000000</f>
        <v>739172.18292000005</v>
      </c>
      <c r="G13" s="99">
        <f>+'BC CTMT 2023_đong'!G14/1000000</f>
        <v>737997.46562000003</v>
      </c>
      <c r="H13" s="99">
        <f>+'BC CTMT 2023_đong'!H14/1000000</f>
        <v>1174.7173</v>
      </c>
      <c r="I13" s="99">
        <f>+'BC CTMT 2023_đong'!I14/1000000</f>
        <v>739172.18292000005</v>
      </c>
      <c r="J13" s="99">
        <f>+'BC CTMT 2023_đong'!J14/1000000</f>
        <v>737997.46562000003</v>
      </c>
      <c r="K13" s="99">
        <f>+'BC CTMT 2023_đong'!K14/1000000</f>
        <v>737997.46562000003</v>
      </c>
      <c r="L13" s="99">
        <f>+'BC CTMT 2023_đong'!L14/1000000</f>
        <v>0</v>
      </c>
      <c r="M13" s="99">
        <f>+'BC CTMT 2023_đong'!M14/1000000</f>
        <v>1174.7173</v>
      </c>
      <c r="N13" s="99">
        <f>+'BC CTMT 2023_đong'!N14/1000000</f>
        <v>1174.7173</v>
      </c>
      <c r="O13" s="99">
        <f>+'BC CTMT 2023_đong'!O14/1000000</f>
        <v>0</v>
      </c>
      <c r="P13" s="100">
        <f t="shared" si="1"/>
        <v>0.39825958694099051</v>
      </c>
      <c r="Q13" s="100">
        <f t="shared" si="1"/>
        <v>0.39788519819926677</v>
      </c>
      <c r="R13" s="100">
        <f t="shared" si="1"/>
        <v>0.97406077943615255</v>
      </c>
      <c r="S13" s="99"/>
      <c r="T13" s="98"/>
    </row>
    <row r="14" spans="1:20" ht="103.7">
      <c r="A14" s="133" t="s">
        <v>27</v>
      </c>
      <c r="B14" s="140" t="s">
        <v>95</v>
      </c>
      <c r="C14" s="99">
        <f>+'BC CTMT 2023_đong'!C15/1000000</f>
        <v>0</v>
      </c>
      <c r="D14" s="99">
        <f>+'BC CTMT 2023_đong'!D15/1000000</f>
        <v>0</v>
      </c>
      <c r="E14" s="99">
        <f>+'BC CTMT 2023_đong'!E15/1000000</f>
        <v>0</v>
      </c>
      <c r="F14" s="99">
        <f>+'BC CTMT 2023_đong'!F15/1000000</f>
        <v>26.5505</v>
      </c>
      <c r="G14" s="99">
        <f>+'BC CTMT 2023_đong'!G15/1000000</f>
        <v>0</v>
      </c>
      <c r="H14" s="99">
        <f>+'BC CTMT 2023_đong'!H15/1000000</f>
        <v>26.5505</v>
      </c>
      <c r="I14" s="99">
        <f>+'BC CTMT 2023_đong'!I15/1000000</f>
        <v>26.5505</v>
      </c>
      <c r="J14" s="99">
        <f>+'BC CTMT 2023_đong'!J15/1000000</f>
        <v>0</v>
      </c>
      <c r="K14" s="99">
        <f>+'BC CTMT 2023_đong'!K15/1000000</f>
        <v>0</v>
      </c>
      <c r="L14" s="99">
        <f>+'BC CTMT 2023_đong'!L15/1000000</f>
        <v>0</v>
      </c>
      <c r="M14" s="99">
        <f>+'BC CTMT 2023_đong'!M15/1000000</f>
        <v>26.5505</v>
      </c>
      <c r="N14" s="99">
        <f>+'BC CTMT 2023_đong'!N15/1000000</f>
        <v>26.5505</v>
      </c>
      <c r="O14" s="99">
        <f>+'BC CTMT 2023_đong'!O15/1000000</f>
        <v>0</v>
      </c>
      <c r="P14" s="100"/>
      <c r="Q14" s="100"/>
      <c r="R14" s="100"/>
      <c r="S14" s="99"/>
      <c r="T14" s="98"/>
    </row>
    <row r="15" spans="1:20" ht="34.299999999999997" customHeight="1">
      <c r="A15" s="110" t="s">
        <v>94</v>
      </c>
      <c r="B15" s="141" t="s">
        <v>96</v>
      </c>
      <c r="C15" s="147">
        <f>+'BC CTMT 2023_đong'!C16/1000000</f>
        <v>0</v>
      </c>
      <c r="D15" s="147">
        <f>+'BC CTMT 2023_đong'!D16/1000000</f>
        <v>0</v>
      </c>
      <c r="E15" s="147">
        <f>+'BC CTMT 2023_đong'!E16/1000000</f>
        <v>0</v>
      </c>
      <c r="F15" s="147">
        <f>+'BC CTMT 2023_đong'!F16/1000000</f>
        <v>26.5505</v>
      </c>
      <c r="G15" s="147">
        <f>+'BC CTMT 2023_đong'!G16/1000000</f>
        <v>0</v>
      </c>
      <c r="H15" s="147">
        <f>+'BC CTMT 2023_đong'!H16/1000000</f>
        <v>26.5505</v>
      </c>
      <c r="I15" s="147">
        <f>+'BC CTMT 2023_đong'!I16/1000000</f>
        <v>26.5505</v>
      </c>
      <c r="J15" s="147">
        <f>+'BC CTMT 2023_đong'!J16/1000000</f>
        <v>0</v>
      </c>
      <c r="K15" s="147">
        <f>+'BC CTMT 2023_đong'!K16/1000000</f>
        <v>0</v>
      </c>
      <c r="L15" s="147">
        <f>+'BC CTMT 2023_đong'!L16/1000000</f>
        <v>0</v>
      </c>
      <c r="M15" s="147">
        <f>+'BC CTMT 2023_đong'!M16/1000000</f>
        <v>26.5505</v>
      </c>
      <c r="N15" s="147">
        <f>+'BC CTMT 2023_đong'!N16/1000000</f>
        <v>26.5505</v>
      </c>
      <c r="O15" s="147">
        <f>+'BC CTMT 2023_đong'!O16/1000000</f>
        <v>0</v>
      </c>
      <c r="P15" s="104"/>
      <c r="Q15" s="104"/>
      <c r="R15" s="104"/>
      <c r="S15" s="147"/>
      <c r="T15" s="102"/>
    </row>
    <row r="16" spans="1:20" ht="42.65" customHeight="1">
      <c r="A16" s="134" t="s">
        <v>27</v>
      </c>
      <c r="B16" s="98" t="s">
        <v>86</v>
      </c>
      <c r="C16" s="99">
        <f>+'BC CTMT 2023_đong'!C17/1000000</f>
        <v>0</v>
      </c>
      <c r="D16" s="99">
        <f>+'BC CTMT 2023_đong'!D17/1000000</f>
        <v>0</v>
      </c>
      <c r="E16" s="99">
        <f>+'BC CTMT 2023_đong'!E17/1000000</f>
        <v>0</v>
      </c>
      <c r="F16" s="99">
        <f>+'BC CTMT 2023_đong'!F17/1000000</f>
        <v>280.06</v>
      </c>
      <c r="G16" s="99">
        <f>+'BC CTMT 2023_đong'!G17/1000000</f>
        <v>280.06</v>
      </c>
      <c r="H16" s="99">
        <f>+'BC CTMT 2023_đong'!H17/1000000</f>
        <v>0</v>
      </c>
      <c r="I16" s="99">
        <f>+'BC CTMT 2023_đong'!I17/1000000</f>
        <v>280.06</v>
      </c>
      <c r="J16" s="99">
        <f>+'BC CTMT 2023_đong'!J17/1000000</f>
        <v>280.06</v>
      </c>
      <c r="K16" s="99">
        <f>+'BC CTMT 2023_đong'!K17/1000000</f>
        <v>280.06</v>
      </c>
      <c r="L16" s="99">
        <f>+'BC CTMT 2023_đong'!L17/1000000</f>
        <v>0</v>
      </c>
      <c r="M16" s="99">
        <f>+'BC CTMT 2023_đong'!M17/1000000</f>
        <v>0</v>
      </c>
      <c r="N16" s="99">
        <f>+'BC CTMT 2023_đong'!N17/1000000</f>
        <v>0</v>
      </c>
      <c r="O16" s="99">
        <f>+'BC CTMT 2023_đong'!O17/1000000</f>
        <v>0</v>
      </c>
      <c r="P16" s="100"/>
      <c r="Q16" s="100"/>
      <c r="R16" s="100"/>
      <c r="S16" s="101"/>
      <c r="T16" s="102"/>
    </row>
    <row r="17" spans="1:20" ht="46.8" customHeight="1">
      <c r="A17" s="110" t="s">
        <v>94</v>
      </c>
      <c r="B17" s="141" t="s">
        <v>29</v>
      </c>
      <c r="C17" s="147">
        <f>+'BC CTMT 2023_đong'!C18/1000000</f>
        <v>0</v>
      </c>
      <c r="D17" s="147">
        <f>+'BC CTMT 2023_đong'!D18/1000000</f>
        <v>0</v>
      </c>
      <c r="E17" s="147">
        <f>+'BC CTMT 2023_đong'!E18/1000000</f>
        <v>0</v>
      </c>
      <c r="F17" s="147">
        <f>+'BC CTMT 2023_đong'!F18/1000000</f>
        <v>280.06</v>
      </c>
      <c r="G17" s="147">
        <f>+'BC CTMT 2023_đong'!G18/1000000</f>
        <v>280.06</v>
      </c>
      <c r="H17" s="147">
        <f>+'BC CTMT 2023_đong'!H18/1000000</f>
        <v>0</v>
      </c>
      <c r="I17" s="147">
        <f>+'BC CTMT 2023_đong'!I18/1000000</f>
        <v>280.06</v>
      </c>
      <c r="J17" s="147">
        <f>+'BC CTMT 2023_đong'!J18/1000000</f>
        <v>280.06</v>
      </c>
      <c r="K17" s="147">
        <f>+'BC CTMT 2023_đong'!K18/1000000</f>
        <v>280.06</v>
      </c>
      <c r="L17" s="147">
        <f>+'BC CTMT 2023_đong'!L18/1000000</f>
        <v>0</v>
      </c>
      <c r="M17" s="147">
        <f>+'BC CTMT 2023_đong'!M18/1000000</f>
        <v>0</v>
      </c>
      <c r="N17" s="147">
        <f>+'BC CTMT 2023_đong'!N18/1000000</f>
        <v>0</v>
      </c>
      <c r="O17" s="147">
        <f>+'BC CTMT 2023_đong'!O18/1000000</f>
        <v>0</v>
      </c>
      <c r="P17" s="104"/>
      <c r="Q17" s="104"/>
      <c r="R17" s="104"/>
      <c r="S17" s="147"/>
      <c r="T17" s="102"/>
    </row>
    <row r="18" spans="1:20" s="90" customFormat="1" ht="43.2" customHeight="1">
      <c r="A18" s="134" t="s">
        <v>28</v>
      </c>
      <c r="B18" s="98" t="s">
        <v>31</v>
      </c>
      <c r="C18" s="99">
        <f>+'BC CTMT 2023_đong'!C19/1000000</f>
        <v>1854800</v>
      </c>
      <c r="D18" s="99">
        <f>+'BC CTMT 2023_đong'!D19/1000000</f>
        <v>1854800</v>
      </c>
      <c r="E18" s="99">
        <f>+'BC CTMT 2023_đong'!E19/1000000</f>
        <v>0</v>
      </c>
      <c r="F18" s="99">
        <f>+'BC CTMT 2023_đong'!F19/1000000</f>
        <v>737717.40561999998</v>
      </c>
      <c r="G18" s="99">
        <f>+'BC CTMT 2023_đong'!G19/1000000</f>
        <v>737717.40561999998</v>
      </c>
      <c r="H18" s="99">
        <f>+'BC CTMT 2023_đong'!H19/1000000</f>
        <v>0</v>
      </c>
      <c r="I18" s="99">
        <f>+'BC CTMT 2023_đong'!I19/1000000</f>
        <v>737717.40561999998</v>
      </c>
      <c r="J18" s="99">
        <f>+'BC CTMT 2023_đong'!J19/1000000</f>
        <v>737717.40561999998</v>
      </c>
      <c r="K18" s="99">
        <f>+'BC CTMT 2023_đong'!K19/1000000</f>
        <v>737717.40561999998</v>
      </c>
      <c r="L18" s="99">
        <f>+'BC CTMT 2023_đong'!L19/1000000</f>
        <v>0</v>
      </c>
      <c r="M18" s="99">
        <f>+'BC CTMT 2023_đong'!M19/1000000</f>
        <v>0</v>
      </c>
      <c r="N18" s="99">
        <f>+'BC CTMT 2023_đong'!N19/1000000</f>
        <v>0</v>
      </c>
      <c r="O18" s="99">
        <f>+'BC CTMT 2023_đong'!O19/1000000</f>
        <v>0</v>
      </c>
      <c r="P18" s="100">
        <f t="shared" ref="P18:Q37" si="2">+F18/C18</f>
        <v>0.3977342061785637</v>
      </c>
      <c r="Q18" s="100">
        <f t="shared" si="2"/>
        <v>0.3977342061785637</v>
      </c>
      <c r="R18" s="100"/>
      <c r="S18" s="105"/>
      <c r="T18" s="98"/>
    </row>
    <row r="19" spans="1:20" ht="53.6">
      <c r="A19" s="110" t="s">
        <v>94</v>
      </c>
      <c r="B19" s="141" t="s">
        <v>98</v>
      </c>
      <c r="C19" s="147">
        <f>+'BC CTMT 2023_đong'!C20/1000000</f>
        <v>50000</v>
      </c>
      <c r="D19" s="147">
        <f>+'BC CTMT 2023_đong'!D20/1000000</f>
        <v>50000</v>
      </c>
      <c r="E19" s="147">
        <f>+'BC CTMT 2023_đong'!E20/1000000</f>
        <v>0</v>
      </c>
      <c r="F19" s="147">
        <f>+'BC CTMT 2023_đong'!F20/1000000</f>
        <v>23621.628000000001</v>
      </c>
      <c r="G19" s="147">
        <f>+'BC CTMT 2023_đong'!G20/1000000</f>
        <v>23621.628000000001</v>
      </c>
      <c r="H19" s="147">
        <f>+'BC CTMT 2023_đong'!H20/1000000</f>
        <v>0</v>
      </c>
      <c r="I19" s="147">
        <f>+'BC CTMT 2023_đong'!I20/1000000</f>
        <v>23621.628000000001</v>
      </c>
      <c r="J19" s="147">
        <f>+'BC CTMT 2023_đong'!J20/1000000</f>
        <v>23621.628000000001</v>
      </c>
      <c r="K19" s="147">
        <f>+'BC CTMT 2023_đong'!K20/1000000</f>
        <v>23621.628000000001</v>
      </c>
      <c r="L19" s="147">
        <f>+'BC CTMT 2023_đong'!L20/1000000</f>
        <v>0</v>
      </c>
      <c r="M19" s="147">
        <f>+'BC CTMT 2023_đong'!M20/1000000</f>
        <v>0</v>
      </c>
      <c r="N19" s="147">
        <f>+'BC CTMT 2023_đong'!N20/1000000</f>
        <v>0</v>
      </c>
      <c r="O19" s="147">
        <f>+'BC CTMT 2023_đong'!O20/1000000</f>
        <v>0</v>
      </c>
      <c r="P19" s="104"/>
      <c r="Q19" s="104"/>
      <c r="R19" s="104"/>
      <c r="S19" s="147"/>
      <c r="T19" s="102"/>
    </row>
    <row r="20" spans="1:20" ht="71.45">
      <c r="A20" s="110" t="s">
        <v>94</v>
      </c>
      <c r="B20" s="141" t="s">
        <v>99</v>
      </c>
      <c r="C20" s="147">
        <f>+'BC CTMT 2023_đong'!C21/1000000</f>
        <v>60000</v>
      </c>
      <c r="D20" s="147">
        <f>+'BC CTMT 2023_đong'!D21/1000000</f>
        <v>60000</v>
      </c>
      <c r="E20" s="147">
        <f>+'BC CTMT 2023_đong'!E21/1000000</f>
        <v>0</v>
      </c>
      <c r="F20" s="147">
        <f>+'BC CTMT 2023_đong'!F21/1000000</f>
        <v>60000</v>
      </c>
      <c r="G20" s="147">
        <f>+'BC CTMT 2023_đong'!G21/1000000</f>
        <v>60000</v>
      </c>
      <c r="H20" s="147">
        <f>+'BC CTMT 2023_đong'!H21/1000000</f>
        <v>0</v>
      </c>
      <c r="I20" s="147">
        <f>+'BC CTMT 2023_đong'!I21/1000000</f>
        <v>60000</v>
      </c>
      <c r="J20" s="147">
        <f>+'BC CTMT 2023_đong'!J21/1000000</f>
        <v>60000</v>
      </c>
      <c r="K20" s="147">
        <f>+'BC CTMT 2023_đong'!K21/1000000</f>
        <v>60000</v>
      </c>
      <c r="L20" s="147">
        <f>+'BC CTMT 2023_đong'!L21/1000000</f>
        <v>0</v>
      </c>
      <c r="M20" s="147">
        <f>+'BC CTMT 2023_đong'!M21/1000000</f>
        <v>0</v>
      </c>
      <c r="N20" s="147">
        <f>+'BC CTMT 2023_đong'!N21/1000000</f>
        <v>0</v>
      </c>
      <c r="O20" s="147">
        <f>+'BC CTMT 2023_đong'!O21/1000000</f>
        <v>0</v>
      </c>
      <c r="P20" s="104"/>
      <c r="Q20" s="104"/>
      <c r="R20" s="104"/>
      <c r="S20" s="147"/>
      <c r="T20" s="102"/>
    </row>
    <row r="21" spans="1:20" ht="142.85">
      <c r="A21" s="110" t="s">
        <v>94</v>
      </c>
      <c r="B21" s="141" t="s">
        <v>100</v>
      </c>
      <c r="C21" s="147">
        <f>+'BC CTMT 2023_đong'!C22/1000000</f>
        <v>50325</v>
      </c>
      <c r="D21" s="147">
        <f>+'BC CTMT 2023_đong'!D22/1000000</f>
        <v>50325</v>
      </c>
      <c r="E21" s="147">
        <f>+'BC CTMT 2023_đong'!E22/1000000</f>
        <v>0</v>
      </c>
      <c r="F21" s="147">
        <f>+'BC CTMT 2023_đong'!F22/1000000</f>
        <v>84732.794999999998</v>
      </c>
      <c r="G21" s="147">
        <f>+'BC CTMT 2023_đong'!G22/1000000</f>
        <v>84732.794999999998</v>
      </c>
      <c r="H21" s="147">
        <f>+'BC CTMT 2023_đong'!H22/1000000</f>
        <v>0</v>
      </c>
      <c r="I21" s="147">
        <f>+'BC CTMT 2023_đong'!I22/1000000</f>
        <v>84732.794999999998</v>
      </c>
      <c r="J21" s="147">
        <f>+'BC CTMT 2023_đong'!J22/1000000</f>
        <v>84732.794999999998</v>
      </c>
      <c r="K21" s="147">
        <f>+'BC CTMT 2023_đong'!K22/1000000</f>
        <v>84732.794999999998</v>
      </c>
      <c r="L21" s="147">
        <f>+'BC CTMT 2023_đong'!L22/1000000</f>
        <v>0</v>
      </c>
      <c r="M21" s="147">
        <f>+'BC CTMT 2023_đong'!M22/1000000</f>
        <v>0</v>
      </c>
      <c r="N21" s="147">
        <f>+'BC CTMT 2023_đong'!N22/1000000</f>
        <v>0</v>
      </c>
      <c r="O21" s="147">
        <f>+'BC CTMT 2023_đong'!O22/1000000</f>
        <v>0</v>
      </c>
      <c r="P21" s="104"/>
      <c r="Q21" s="104"/>
      <c r="R21" s="104"/>
      <c r="S21" s="147"/>
      <c r="T21" s="102"/>
    </row>
    <row r="22" spans="1:20" ht="107.15">
      <c r="A22" s="110" t="s">
        <v>94</v>
      </c>
      <c r="B22" s="141" t="s">
        <v>101</v>
      </c>
      <c r="C22" s="147">
        <f>+'BC CTMT 2023_đong'!C23/1000000</f>
        <v>0</v>
      </c>
      <c r="D22" s="147">
        <f>+'BC CTMT 2023_đong'!D23/1000000</f>
        <v>0</v>
      </c>
      <c r="E22" s="147">
        <f>+'BC CTMT 2023_đong'!E23/1000000</f>
        <v>0</v>
      </c>
      <c r="F22" s="147">
        <f>+'BC CTMT 2023_đong'!F23/1000000</f>
        <v>0</v>
      </c>
      <c r="G22" s="147">
        <f>+'BC CTMT 2023_đong'!G23/1000000</f>
        <v>0</v>
      </c>
      <c r="H22" s="147">
        <f>+'BC CTMT 2023_đong'!H23/1000000</f>
        <v>0</v>
      </c>
      <c r="I22" s="147">
        <f>+'BC CTMT 2023_đong'!I23/1000000</f>
        <v>0</v>
      </c>
      <c r="J22" s="147">
        <f>+'BC CTMT 2023_đong'!J23/1000000</f>
        <v>0</v>
      </c>
      <c r="K22" s="147">
        <f>+'BC CTMT 2023_đong'!K23/1000000</f>
        <v>0</v>
      </c>
      <c r="L22" s="147">
        <f>+'BC CTMT 2023_đong'!L23/1000000</f>
        <v>0</v>
      </c>
      <c r="M22" s="147">
        <f>+'BC CTMT 2023_đong'!M23/1000000</f>
        <v>0</v>
      </c>
      <c r="N22" s="147">
        <f>+'BC CTMT 2023_đong'!N23/1000000</f>
        <v>0</v>
      </c>
      <c r="O22" s="147">
        <f>+'BC CTMT 2023_đong'!O23/1000000</f>
        <v>0</v>
      </c>
      <c r="P22" s="104"/>
      <c r="Q22" s="104"/>
      <c r="R22" s="104"/>
      <c r="S22" s="147"/>
      <c r="T22" s="102"/>
    </row>
    <row r="23" spans="1:20" ht="71.45">
      <c r="A23" s="110" t="s">
        <v>94</v>
      </c>
      <c r="B23" s="141" t="s">
        <v>102</v>
      </c>
      <c r="C23" s="147">
        <f>+'BC CTMT 2023_đong'!C24/1000000</f>
        <v>0</v>
      </c>
      <c r="D23" s="147">
        <f>+'BC CTMT 2023_đong'!D24/1000000</f>
        <v>0</v>
      </c>
      <c r="E23" s="147">
        <f>+'BC CTMT 2023_đong'!E24/1000000</f>
        <v>0</v>
      </c>
      <c r="F23" s="147">
        <f>+'BC CTMT 2023_đong'!F24/1000000</f>
        <v>11556.447</v>
      </c>
      <c r="G23" s="147">
        <f>+'BC CTMT 2023_đong'!G24/1000000</f>
        <v>11556.447</v>
      </c>
      <c r="H23" s="147">
        <f>+'BC CTMT 2023_đong'!H24/1000000</f>
        <v>0</v>
      </c>
      <c r="I23" s="147">
        <f>+'BC CTMT 2023_đong'!I24/1000000</f>
        <v>11556.447</v>
      </c>
      <c r="J23" s="147">
        <f>+'BC CTMT 2023_đong'!J24/1000000</f>
        <v>11556.447</v>
      </c>
      <c r="K23" s="147">
        <f>+'BC CTMT 2023_đong'!K24/1000000</f>
        <v>11556.447</v>
      </c>
      <c r="L23" s="147">
        <f>+'BC CTMT 2023_đong'!L24/1000000</f>
        <v>0</v>
      </c>
      <c r="M23" s="147">
        <f>+'BC CTMT 2023_đong'!M24/1000000</f>
        <v>0</v>
      </c>
      <c r="N23" s="147">
        <f>+'BC CTMT 2023_đong'!N24/1000000</f>
        <v>0</v>
      </c>
      <c r="O23" s="147">
        <f>+'BC CTMT 2023_đong'!O24/1000000</f>
        <v>0</v>
      </c>
      <c r="P23" s="104"/>
      <c r="Q23" s="104"/>
      <c r="R23" s="104"/>
      <c r="S23" s="147"/>
      <c r="T23" s="102"/>
    </row>
    <row r="24" spans="1:20" ht="71.45">
      <c r="A24" s="110" t="s">
        <v>94</v>
      </c>
      <c r="B24" s="141" t="s">
        <v>103</v>
      </c>
      <c r="C24" s="147">
        <f>+'BC CTMT 2023_đong'!C25/1000000</f>
        <v>62675</v>
      </c>
      <c r="D24" s="147">
        <f>+'BC CTMT 2023_đong'!D25/1000000</f>
        <v>62675</v>
      </c>
      <c r="E24" s="147">
        <f>+'BC CTMT 2023_đong'!E25/1000000</f>
        <v>0</v>
      </c>
      <c r="F24" s="147">
        <f>+'BC CTMT 2023_đong'!F25/1000000</f>
        <v>102875.51463600001</v>
      </c>
      <c r="G24" s="147">
        <f>+'BC CTMT 2023_đong'!G25/1000000</f>
        <v>102875.51463600001</v>
      </c>
      <c r="H24" s="147">
        <f>+'BC CTMT 2023_đong'!H25/1000000</f>
        <v>0</v>
      </c>
      <c r="I24" s="147">
        <f>+'BC CTMT 2023_đong'!I25/1000000</f>
        <v>102875.51463600001</v>
      </c>
      <c r="J24" s="147">
        <f>+'BC CTMT 2023_đong'!J25/1000000</f>
        <v>102875.51463600001</v>
      </c>
      <c r="K24" s="147">
        <f>+'BC CTMT 2023_đong'!K25/1000000</f>
        <v>102875.51463600001</v>
      </c>
      <c r="L24" s="147">
        <f>+'BC CTMT 2023_đong'!L25/1000000</f>
        <v>0</v>
      </c>
      <c r="M24" s="147">
        <f>+'BC CTMT 2023_đong'!M25/1000000</f>
        <v>0</v>
      </c>
      <c r="N24" s="147">
        <f>+'BC CTMT 2023_đong'!N25/1000000</f>
        <v>0</v>
      </c>
      <c r="O24" s="147">
        <f>+'BC CTMT 2023_đong'!O25/1000000</f>
        <v>0</v>
      </c>
      <c r="P24" s="104"/>
      <c r="Q24" s="104"/>
      <c r="R24" s="104"/>
      <c r="S24" s="147"/>
      <c r="T24" s="102"/>
    </row>
    <row r="25" spans="1:20" ht="71.45">
      <c r="A25" s="110" t="s">
        <v>94</v>
      </c>
      <c r="B25" s="141" t="s">
        <v>104</v>
      </c>
      <c r="C25" s="147">
        <f>+'BC CTMT 2023_đong'!C26/1000000</f>
        <v>100000</v>
      </c>
      <c r="D25" s="147">
        <f>+'BC CTMT 2023_đong'!D26/1000000</f>
        <v>100000</v>
      </c>
      <c r="E25" s="147">
        <f>+'BC CTMT 2023_đong'!E26/1000000</f>
        <v>0</v>
      </c>
      <c r="F25" s="147">
        <f>+'BC CTMT 2023_đong'!F26/1000000</f>
        <v>163329.617379</v>
      </c>
      <c r="G25" s="147">
        <f>+'BC CTMT 2023_đong'!G26/1000000</f>
        <v>163329.617379</v>
      </c>
      <c r="H25" s="147">
        <f>+'BC CTMT 2023_đong'!H26/1000000</f>
        <v>0</v>
      </c>
      <c r="I25" s="147">
        <f>+'BC CTMT 2023_đong'!I26/1000000</f>
        <v>163329.617379</v>
      </c>
      <c r="J25" s="147">
        <f>+'BC CTMT 2023_đong'!J26/1000000</f>
        <v>163329.617379</v>
      </c>
      <c r="K25" s="147">
        <f>+'BC CTMT 2023_đong'!K26/1000000</f>
        <v>163329.617379</v>
      </c>
      <c r="L25" s="147">
        <f>+'BC CTMT 2023_đong'!L26/1000000</f>
        <v>0</v>
      </c>
      <c r="M25" s="147">
        <f>+'BC CTMT 2023_đong'!M26/1000000</f>
        <v>0</v>
      </c>
      <c r="N25" s="147">
        <f>+'BC CTMT 2023_đong'!N26/1000000</f>
        <v>0</v>
      </c>
      <c r="O25" s="147">
        <f>+'BC CTMT 2023_đong'!O26/1000000</f>
        <v>0</v>
      </c>
      <c r="P25" s="104"/>
      <c r="Q25" s="104"/>
      <c r="R25" s="104"/>
      <c r="S25" s="147"/>
      <c r="T25" s="102"/>
    </row>
    <row r="26" spans="1:20" ht="89.3">
      <c r="A26" s="110" t="s">
        <v>94</v>
      </c>
      <c r="B26" s="141" t="s">
        <v>105</v>
      </c>
      <c r="C26" s="147">
        <f>+'BC CTMT 2023_đong'!C27/1000000</f>
        <v>10000</v>
      </c>
      <c r="D26" s="147">
        <f>+'BC CTMT 2023_đong'!D27/1000000</f>
        <v>10000</v>
      </c>
      <c r="E26" s="147">
        <f>+'BC CTMT 2023_đong'!E27/1000000</f>
        <v>0</v>
      </c>
      <c r="F26" s="147">
        <f>+'BC CTMT 2023_đong'!F27/1000000</f>
        <v>6992.9126050000004</v>
      </c>
      <c r="G26" s="147">
        <f>+'BC CTMT 2023_đong'!G27/1000000</f>
        <v>6992.9126050000004</v>
      </c>
      <c r="H26" s="147">
        <f>+'BC CTMT 2023_đong'!H27/1000000</f>
        <v>0</v>
      </c>
      <c r="I26" s="147">
        <f>+'BC CTMT 2023_đong'!I27/1000000</f>
        <v>6992.9126050000004</v>
      </c>
      <c r="J26" s="147">
        <f>+'BC CTMT 2023_đong'!J27/1000000</f>
        <v>6992.9126050000004</v>
      </c>
      <c r="K26" s="147">
        <f>+'BC CTMT 2023_đong'!K27/1000000</f>
        <v>6992.9126050000004</v>
      </c>
      <c r="L26" s="147">
        <f>+'BC CTMT 2023_đong'!L27/1000000</f>
        <v>0</v>
      </c>
      <c r="M26" s="147">
        <f>+'BC CTMT 2023_đong'!M27/1000000</f>
        <v>0</v>
      </c>
      <c r="N26" s="147">
        <f>+'BC CTMT 2023_đong'!N27/1000000</f>
        <v>0</v>
      </c>
      <c r="O26" s="147">
        <f>+'BC CTMT 2023_đong'!O27/1000000</f>
        <v>0</v>
      </c>
      <c r="P26" s="104"/>
      <c r="Q26" s="104"/>
      <c r="R26" s="104"/>
      <c r="S26" s="147"/>
      <c r="T26" s="102"/>
    </row>
    <row r="27" spans="1:20" ht="35.75">
      <c r="A27" s="110" t="s">
        <v>94</v>
      </c>
      <c r="B27" s="141" t="s">
        <v>106</v>
      </c>
      <c r="C27" s="147">
        <f>+'BC CTMT 2023_đong'!C28/1000000</f>
        <v>195800</v>
      </c>
      <c r="D27" s="147">
        <f>+'BC CTMT 2023_đong'!D28/1000000</f>
        <v>195800</v>
      </c>
      <c r="E27" s="147">
        <f>+'BC CTMT 2023_đong'!E28/1000000</f>
        <v>0</v>
      </c>
      <c r="F27" s="147">
        <f>+'BC CTMT 2023_đong'!F28/1000000</f>
        <v>197154.59599999999</v>
      </c>
      <c r="G27" s="147">
        <f>+'BC CTMT 2023_đong'!G28/1000000</f>
        <v>197154.59599999999</v>
      </c>
      <c r="H27" s="147">
        <f>+'BC CTMT 2023_đong'!H28/1000000</f>
        <v>0</v>
      </c>
      <c r="I27" s="147">
        <f>+'BC CTMT 2023_đong'!I28/1000000</f>
        <v>197154.59599999999</v>
      </c>
      <c r="J27" s="147">
        <f>+'BC CTMT 2023_đong'!J28/1000000</f>
        <v>197154.59599999999</v>
      </c>
      <c r="K27" s="147">
        <f>+'BC CTMT 2023_đong'!K28/1000000</f>
        <v>197154.59599999999</v>
      </c>
      <c r="L27" s="147">
        <f>+'BC CTMT 2023_đong'!L28/1000000</f>
        <v>0</v>
      </c>
      <c r="M27" s="147">
        <f>+'BC CTMT 2023_đong'!M28/1000000</f>
        <v>0</v>
      </c>
      <c r="N27" s="147">
        <f>+'BC CTMT 2023_đong'!N28/1000000</f>
        <v>0</v>
      </c>
      <c r="O27" s="147">
        <f>+'BC CTMT 2023_đong'!O28/1000000</f>
        <v>0</v>
      </c>
      <c r="P27" s="104"/>
      <c r="Q27" s="104"/>
      <c r="R27" s="104"/>
      <c r="S27" s="147"/>
      <c r="T27" s="102"/>
    </row>
    <row r="28" spans="1:20" ht="71.45">
      <c r="A28" s="110" t="s">
        <v>94</v>
      </c>
      <c r="B28" s="141" t="s">
        <v>107</v>
      </c>
      <c r="C28" s="147">
        <f>+'BC CTMT 2023_đong'!C29/1000000</f>
        <v>70000</v>
      </c>
      <c r="D28" s="147">
        <f>+'BC CTMT 2023_đong'!D29/1000000</f>
        <v>70000</v>
      </c>
      <c r="E28" s="147">
        <f>+'BC CTMT 2023_đong'!E29/1000000</f>
        <v>0</v>
      </c>
      <c r="F28" s="147">
        <f>+'BC CTMT 2023_đong'!F29/1000000</f>
        <v>28899.044000000002</v>
      </c>
      <c r="G28" s="147">
        <f>+'BC CTMT 2023_đong'!G29/1000000</f>
        <v>28899.044000000002</v>
      </c>
      <c r="H28" s="147">
        <f>+'BC CTMT 2023_đong'!H29/1000000</f>
        <v>0</v>
      </c>
      <c r="I28" s="147">
        <f>+'BC CTMT 2023_đong'!I29/1000000</f>
        <v>28899.044000000002</v>
      </c>
      <c r="J28" s="147">
        <f>+'BC CTMT 2023_đong'!J29/1000000</f>
        <v>28899.044000000002</v>
      </c>
      <c r="K28" s="147">
        <f>+'BC CTMT 2023_đong'!K29/1000000</f>
        <v>28899.044000000002</v>
      </c>
      <c r="L28" s="147">
        <f>+'BC CTMT 2023_đong'!L29/1000000</f>
        <v>0</v>
      </c>
      <c r="M28" s="147">
        <f>+'BC CTMT 2023_đong'!M29/1000000</f>
        <v>0</v>
      </c>
      <c r="N28" s="147">
        <f>+'BC CTMT 2023_đong'!N29/1000000</f>
        <v>0</v>
      </c>
      <c r="O28" s="147">
        <f>+'BC CTMT 2023_đong'!O29/1000000</f>
        <v>0</v>
      </c>
      <c r="P28" s="104"/>
      <c r="Q28" s="104"/>
      <c r="R28" s="104"/>
      <c r="S28" s="147"/>
      <c r="T28" s="102"/>
    </row>
    <row r="29" spans="1:20" ht="35.75">
      <c r="A29" s="110" t="s">
        <v>94</v>
      </c>
      <c r="B29" s="141" t="s">
        <v>108</v>
      </c>
      <c r="C29" s="147">
        <f>+'BC CTMT 2023_đong'!C30/1000000</f>
        <v>0</v>
      </c>
      <c r="D29" s="147">
        <f>+'BC CTMT 2023_đong'!D30/1000000</f>
        <v>0</v>
      </c>
      <c r="E29" s="147">
        <f>+'BC CTMT 2023_đong'!E30/1000000</f>
        <v>0</v>
      </c>
      <c r="F29" s="147">
        <f>+'BC CTMT 2023_đong'!F30/1000000</f>
        <v>111</v>
      </c>
      <c r="G29" s="147">
        <f>+'BC CTMT 2023_đong'!G30/1000000</f>
        <v>111</v>
      </c>
      <c r="H29" s="147">
        <f>+'BC CTMT 2023_đong'!H30/1000000</f>
        <v>0</v>
      </c>
      <c r="I29" s="147">
        <f>+'BC CTMT 2023_đong'!I30/1000000</f>
        <v>111</v>
      </c>
      <c r="J29" s="147">
        <f>+'BC CTMT 2023_đong'!J30/1000000</f>
        <v>111</v>
      </c>
      <c r="K29" s="147">
        <f>+'BC CTMT 2023_đong'!K30/1000000</f>
        <v>111</v>
      </c>
      <c r="L29" s="147">
        <f>+'BC CTMT 2023_đong'!L30/1000000</f>
        <v>0</v>
      </c>
      <c r="M29" s="147">
        <f>+'BC CTMT 2023_đong'!M30/1000000</f>
        <v>0</v>
      </c>
      <c r="N29" s="147">
        <f>+'BC CTMT 2023_đong'!N30/1000000</f>
        <v>0</v>
      </c>
      <c r="O29" s="147">
        <f>+'BC CTMT 2023_đong'!O30/1000000</f>
        <v>0</v>
      </c>
      <c r="P29" s="104"/>
      <c r="Q29" s="104"/>
      <c r="R29" s="104"/>
      <c r="S29" s="147"/>
      <c r="T29" s="102"/>
    </row>
    <row r="30" spans="1:20" ht="35.75">
      <c r="A30" s="110" t="s">
        <v>94</v>
      </c>
      <c r="B30" s="141" t="s">
        <v>109</v>
      </c>
      <c r="C30" s="147">
        <f>+'BC CTMT 2023_đong'!C31/1000000</f>
        <v>1256000</v>
      </c>
      <c r="D30" s="147">
        <f>+'BC CTMT 2023_đong'!D31/1000000</f>
        <v>1256000</v>
      </c>
      <c r="E30" s="147">
        <f>+'BC CTMT 2023_đong'!E31/1000000</f>
        <v>0</v>
      </c>
      <c r="F30" s="147">
        <f>+'BC CTMT 2023_đong'!F31/1000000</f>
        <v>58443.851000000002</v>
      </c>
      <c r="G30" s="147">
        <f>+'BC CTMT 2023_đong'!G31/1000000</f>
        <v>58443.851000000002</v>
      </c>
      <c r="H30" s="147">
        <f>+'BC CTMT 2023_đong'!H31/1000000</f>
        <v>0</v>
      </c>
      <c r="I30" s="147">
        <f>+'BC CTMT 2023_đong'!I31/1000000</f>
        <v>58443.851000000002</v>
      </c>
      <c r="J30" s="147">
        <f>+'BC CTMT 2023_đong'!J31/1000000</f>
        <v>58443.851000000002</v>
      </c>
      <c r="K30" s="147">
        <f>+'BC CTMT 2023_đong'!K31/1000000</f>
        <v>58443.851000000002</v>
      </c>
      <c r="L30" s="147">
        <f>+'BC CTMT 2023_đong'!L31/1000000</f>
        <v>0</v>
      </c>
      <c r="M30" s="147">
        <f>+'BC CTMT 2023_đong'!M31/1000000</f>
        <v>0</v>
      </c>
      <c r="N30" s="147">
        <f>+'BC CTMT 2023_đong'!N31/1000000</f>
        <v>0</v>
      </c>
      <c r="O30" s="147">
        <f>+'BC CTMT 2023_đong'!O31/1000000</f>
        <v>0</v>
      </c>
      <c r="P30" s="104"/>
      <c r="Q30" s="104"/>
      <c r="R30" s="104"/>
      <c r="S30" s="147"/>
      <c r="T30" s="102"/>
    </row>
    <row r="31" spans="1:20" ht="89.3">
      <c r="A31" s="110" t="s">
        <v>114</v>
      </c>
      <c r="B31" s="141" t="s">
        <v>110</v>
      </c>
      <c r="C31" s="147">
        <f>+'BC CTMT 2023_đong'!C32/1000000</f>
        <v>524000</v>
      </c>
      <c r="D31" s="147">
        <f>+'BC CTMT 2023_đong'!D32/1000000</f>
        <v>524000</v>
      </c>
      <c r="E31" s="147">
        <f>+'BC CTMT 2023_đong'!E32/1000000</f>
        <v>0</v>
      </c>
      <c r="F31" s="147">
        <f>+'BC CTMT 2023_đong'!F32/1000000</f>
        <v>45912.940999999999</v>
      </c>
      <c r="G31" s="147">
        <f>+'BC CTMT 2023_đong'!G32/1000000</f>
        <v>45912.940999999999</v>
      </c>
      <c r="H31" s="147">
        <f>+'BC CTMT 2023_đong'!H32/1000000</f>
        <v>0</v>
      </c>
      <c r="I31" s="147">
        <f>+'BC CTMT 2023_đong'!I32/1000000</f>
        <v>45912.940999999999</v>
      </c>
      <c r="J31" s="147">
        <f>+'BC CTMT 2023_đong'!J32/1000000</f>
        <v>45912.940999999999</v>
      </c>
      <c r="K31" s="147">
        <f>+'BC CTMT 2023_đong'!K32/1000000</f>
        <v>45912.940999999999</v>
      </c>
      <c r="L31" s="147">
        <f>+'BC CTMT 2023_đong'!L32/1000000</f>
        <v>0</v>
      </c>
      <c r="M31" s="147">
        <f>+'BC CTMT 2023_đong'!M32/1000000</f>
        <v>0</v>
      </c>
      <c r="N31" s="147">
        <f>+'BC CTMT 2023_đong'!N32/1000000</f>
        <v>0</v>
      </c>
      <c r="O31" s="147">
        <f>+'BC CTMT 2023_đong'!O32/1000000</f>
        <v>0</v>
      </c>
      <c r="P31" s="104"/>
      <c r="Q31" s="104"/>
      <c r="R31" s="104"/>
      <c r="S31" s="147"/>
      <c r="T31" s="102"/>
    </row>
    <row r="32" spans="1:20" ht="107.15">
      <c r="A32" s="110" t="s">
        <v>114</v>
      </c>
      <c r="B32" s="141" t="s">
        <v>111</v>
      </c>
      <c r="C32" s="147">
        <f>+'BC CTMT 2023_đong'!C33/1000000</f>
        <v>700000</v>
      </c>
      <c r="D32" s="147">
        <f>+'BC CTMT 2023_đong'!D33/1000000</f>
        <v>700000</v>
      </c>
      <c r="E32" s="147">
        <f>+'BC CTMT 2023_đong'!E33/1000000</f>
        <v>0</v>
      </c>
      <c r="F32" s="147">
        <f>+'BC CTMT 2023_đong'!F33/1000000</f>
        <v>0</v>
      </c>
      <c r="G32" s="147">
        <f>+'BC CTMT 2023_đong'!G33/1000000</f>
        <v>0</v>
      </c>
      <c r="H32" s="147">
        <f>+'BC CTMT 2023_đong'!H33/1000000</f>
        <v>0</v>
      </c>
      <c r="I32" s="147">
        <f>+'BC CTMT 2023_đong'!I33/1000000</f>
        <v>0</v>
      </c>
      <c r="J32" s="147">
        <f>+'BC CTMT 2023_đong'!J33/1000000</f>
        <v>0</v>
      </c>
      <c r="K32" s="147">
        <f>+'BC CTMT 2023_đong'!K33/1000000</f>
        <v>0</v>
      </c>
      <c r="L32" s="147">
        <f>+'BC CTMT 2023_đong'!L33/1000000</f>
        <v>0</v>
      </c>
      <c r="M32" s="147">
        <f>+'BC CTMT 2023_đong'!M33/1000000</f>
        <v>0</v>
      </c>
      <c r="N32" s="147">
        <f>+'BC CTMT 2023_đong'!N33/1000000</f>
        <v>0</v>
      </c>
      <c r="O32" s="147">
        <f>+'BC CTMT 2023_đong'!O33/1000000</f>
        <v>0</v>
      </c>
      <c r="P32" s="104"/>
      <c r="Q32" s="104"/>
      <c r="R32" s="104"/>
      <c r="S32" s="147"/>
      <c r="T32" s="102"/>
    </row>
    <row r="33" spans="1:20" ht="71.45">
      <c r="A33" s="110" t="s">
        <v>114</v>
      </c>
      <c r="B33" s="141" t="s">
        <v>112</v>
      </c>
      <c r="C33" s="147">
        <f>+'BC CTMT 2023_đong'!C34/1000000</f>
        <v>12000</v>
      </c>
      <c r="D33" s="147">
        <f>+'BC CTMT 2023_đong'!D34/1000000</f>
        <v>12000</v>
      </c>
      <c r="E33" s="147">
        <f>+'BC CTMT 2023_đong'!E34/1000000</f>
        <v>0</v>
      </c>
      <c r="F33" s="147">
        <f>+'BC CTMT 2023_đong'!F34/1000000</f>
        <v>11663.525</v>
      </c>
      <c r="G33" s="147">
        <f>+'BC CTMT 2023_đong'!G34/1000000</f>
        <v>11663.525</v>
      </c>
      <c r="H33" s="147">
        <f>+'BC CTMT 2023_đong'!H34/1000000</f>
        <v>0</v>
      </c>
      <c r="I33" s="147">
        <f>+'BC CTMT 2023_đong'!I34/1000000</f>
        <v>11663.525</v>
      </c>
      <c r="J33" s="147">
        <f>+'BC CTMT 2023_đong'!J34/1000000</f>
        <v>11663.525</v>
      </c>
      <c r="K33" s="147">
        <f>+'BC CTMT 2023_đong'!K34/1000000</f>
        <v>11663.525</v>
      </c>
      <c r="L33" s="147">
        <f>+'BC CTMT 2023_đong'!L34/1000000</f>
        <v>0</v>
      </c>
      <c r="M33" s="147">
        <f>+'BC CTMT 2023_đong'!M34/1000000</f>
        <v>0</v>
      </c>
      <c r="N33" s="147">
        <f>+'BC CTMT 2023_đong'!N34/1000000</f>
        <v>0</v>
      </c>
      <c r="O33" s="147">
        <f>+'BC CTMT 2023_đong'!O34/1000000</f>
        <v>0</v>
      </c>
      <c r="P33" s="104"/>
      <c r="Q33" s="104"/>
      <c r="R33" s="104"/>
      <c r="S33" s="147"/>
      <c r="T33" s="102"/>
    </row>
    <row r="34" spans="1:20" ht="89.3">
      <c r="A34" s="110" t="s">
        <v>114</v>
      </c>
      <c r="B34" s="141" t="s">
        <v>113</v>
      </c>
      <c r="C34" s="147">
        <f>+'BC CTMT 2023_đong'!C35/1000000</f>
        <v>20000</v>
      </c>
      <c r="D34" s="147">
        <f>+'BC CTMT 2023_đong'!D35/1000000</f>
        <v>20000</v>
      </c>
      <c r="E34" s="147">
        <f>+'BC CTMT 2023_đong'!E35/1000000</f>
        <v>0</v>
      </c>
      <c r="F34" s="147">
        <f>+'BC CTMT 2023_đong'!F35/1000000</f>
        <v>867.38499999999999</v>
      </c>
      <c r="G34" s="147">
        <f>+'BC CTMT 2023_đong'!G35/1000000</f>
        <v>867.38499999999999</v>
      </c>
      <c r="H34" s="147">
        <f>+'BC CTMT 2023_đong'!H35/1000000</f>
        <v>0</v>
      </c>
      <c r="I34" s="147">
        <f>+'BC CTMT 2023_đong'!I35/1000000</f>
        <v>867.38499999999999</v>
      </c>
      <c r="J34" s="147">
        <f>+'BC CTMT 2023_đong'!J35/1000000</f>
        <v>867.38499999999999</v>
      </c>
      <c r="K34" s="147">
        <f>+'BC CTMT 2023_đong'!K35/1000000</f>
        <v>867.38499999999999</v>
      </c>
      <c r="L34" s="147">
        <f>+'BC CTMT 2023_đong'!L35/1000000</f>
        <v>0</v>
      </c>
      <c r="M34" s="147">
        <f>+'BC CTMT 2023_đong'!M35/1000000</f>
        <v>0</v>
      </c>
      <c r="N34" s="147">
        <f>+'BC CTMT 2023_đong'!N35/1000000</f>
        <v>0</v>
      </c>
      <c r="O34" s="147">
        <f>+'BC CTMT 2023_đong'!O35/1000000</f>
        <v>0</v>
      </c>
      <c r="P34" s="104"/>
      <c r="Q34" s="104"/>
      <c r="R34" s="104"/>
      <c r="S34" s="147"/>
      <c r="T34" s="102"/>
    </row>
    <row r="35" spans="1:20" s="91" customFormat="1" ht="40.75" customHeight="1">
      <c r="A35" s="106" t="s">
        <v>30</v>
      </c>
      <c r="B35" s="117" t="s">
        <v>78</v>
      </c>
      <c r="C35" s="99">
        <f>+'BC CTMT 2023_đong'!C36/1000000</f>
        <v>1206</v>
      </c>
      <c r="D35" s="99">
        <f>+'BC CTMT 2023_đong'!D36/1000000</f>
        <v>0</v>
      </c>
      <c r="E35" s="99">
        <f>+'BC CTMT 2023_đong'!E36/1000000</f>
        <v>1206</v>
      </c>
      <c r="F35" s="99">
        <f>+'BC CTMT 2023_đong'!F36/1000000</f>
        <v>1148.1668</v>
      </c>
      <c r="G35" s="99">
        <f>+'BC CTMT 2023_đong'!G36/1000000</f>
        <v>0</v>
      </c>
      <c r="H35" s="99">
        <f>+'BC CTMT 2023_đong'!H36/1000000</f>
        <v>1148.1668</v>
      </c>
      <c r="I35" s="99">
        <f>+'BC CTMT 2023_đong'!I36/1000000</f>
        <v>1148.1668</v>
      </c>
      <c r="J35" s="99">
        <f>+'BC CTMT 2023_đong'!J36/1000000</f>
        <v>0</v>
      </c>
      <c r="K35" s="99">
        <f>+'BC CTMT 2023_đong'!K36/1000000</f>
        <v>0</v>
      </c>
      <c r="L35" s="99">
        <f>+'BC CTMT 2023_đong'!L36/1000000</f>
        <v>0</v>
      </c>
      <c r="M35" s="99">
        <f>+'BC CTMT 2023_đong'!M36/1000000</f>
        <v>1148.1668</v>
      </c>
      <c r="N35" s="99">
        <f>+'BC CTMT 2023_đong'!N36/1000000</f>
        <v>1148.1668</v>
      </c>
      <c r="O35" s="99">
        <f>+'BC CTMT 2023_đong'!O36/1000000</f>
        <v>0</v>
      </c>
      <c r="P35" s="100">
        <f t="shared" si="2"/>
        <v>0.95204543946932008</v>
      </c>
      <c r="Q35" s="100"/>
      <c r="R35" s="100">
        <f t="shared" ref="R35:R40" si="3">+H35/E35</f>
        <v>0.95204543946932008</v>
      </c>
      <c r="S35" s="107"/>
      <c r="T35" s="108"/>
    </row>
    <row r="36" spans="1:20" ht="34.299999999999997" customHeight="1">
      <c r="A36" s="110" t="s">
        <v>94</v>
      </c>
      <c r="B36" s="141" t="s">
        <v>89</v>
      </c>
      <c r="C36" s="147">
        <f>+'BC CTMT 2023_đong'!C37/1000000</f>
        <v>902</v>
      </c>
      <c r="D36" s="147">
        <f>+'BC CTMT 2023_đong'!D37/1000000</f>
        <v>0</v>
      </c>
      <c r="E36" s="147">
        <f>+'BC CTMT 2023_đong'!E37/1000000</f>
        <v>902</v>
      </c>
      <c r="F36" s="147">
        <f>+'BC CTMT 2023_đong'!F37/1000000</f>
        <v>864.71400000000006</v>
      </c>
      <c r="G36" s="147">
        <f>+'BC CTMT 2023_đong'!G37/1000000</f>
        <v>0</v>
      </c>
      <c r="H36" s="147">
        <f>+'BC CTMT 2023_đong'!H37/1000000</f>
        <v>864.71400000000006</v>
      </c>
      <c r="I36" s="147">
        <f>+'BC CTMT 2023_đong'!I37/1000000</f>
        <v>864.71400000000006</v>
      </c>
      <c r="J36" s="147">
        <f>+'BC CTMT 2023_đong'!J37/1000000</f>
        <v>0</v>
      </c>
      <c r="K36" s="147">
        <f>+'BC CTMT 2023_đong'!K37/1000000</f>
        <v>0</v>
      </c>
      <c r="L36" s="147">
        <f>+'BC CTMT 2023_đong'!L37/1000000</f>
        <v>0</v>
      </c>
      <c r="M36" s="147">
        <f>+'BC CTMT 2023_đong'!M37/1000000</f>
        <v>864.71400000000006</v>
      </c>
      <c r="N36" s="147">
        <f>+'BC CTMT 2023_đong'!N37/1000000</f>
        <v>864.71400000000006</v>
      </c>
      <c r="O36" s="147">
        <f>+'BC CTMT 2023_đong'!O37/1000000</f>
        <v>0</v>
      </c>
      <c r="P36" s="104">
        <f t="shared" si="2"/>
        <v>0.95866297117516641</v>
      </c>
      <c r="Q36" s="104"/>
      <c r="R36" s="104">
        <f t="shared" si="3"/>
        <v>0.95866297117516641</v>
      </c>
      <c r="S36" s="147"/>
      <c r="T36" s="102"/>
    </row>
    <row r="37" spans="1:20" ht="34.299999999999997" customHeight="1">
      <c r="A37" s="110" t="s">
        <v>94</v>
      </c>
      <c r="B37" s="141" t="s">
        <v>90</v>
      </c>
      <c r="C37" s="147">
        <f>+'BC CTMT 2023_đong'!C38/1000000</f>
        <v>304</v>
      </c>
      <c r="D37" s="147">
        <f>+'BC CTMT 2023_đong'!D38/1000000</f>
        <v>0</v>
      </c>
      <c r="E37" s="147">
        <f>+'BC CTMT 2023_đong'!E38/1000000</f>
        <v>304</v>
      </c>
      <c r="F37" s="147">
        <f>+'BC CTMT 2023_đong'!F38/1000000</f>
        <v>283.45280000000002</v>
      </c>
      <c r="G37" s="147">
        <f>+'BC CTMT 2023_đong'!G38/1000000</f>
        <v>0</v>
      </c>
      <c r="H37" s="147">
        <f>+'BC CTMT 2023_đong'!H38/1000000</f>
        <v>283.45280000000002</v>
      </c>
      <c r="I37" s="147">
        <f>+'BC CTMT 2023_đong'!I38/1000000</f>
        <v>283.45280000000002</v>
      </c>
      <c r="J37" s="147">
        <f>+'BC CTMT 2023_đong'!J38/1000000</f>
        <v>0</v>
      </c>
      <c r="K37" s="147">
        <f>+'BC CTMT 2023_đong'!K38/1000000</f>
        <v>0</v>
      </c>
      <c r="L37" s="147">
        <f>+'BC CTMT 2023_đong'!L38/1000000</f>
        <v>0</v>
      </c>
      <c r="M37" s="147">
        <f>+'BC CTMT 2023_đong'!M38/1000000</f>
        <v>283.45280000000002</v>
      </c>
      <c r="N37" s="147">
        <f>+'BC CTMT 2023_đong'!N38/1000000</f>
        <v>283.45280000000002</v>
      </c>
      <c r="O37" s="147">
        <f>+'BC CTMT 2023_đong'!O38/1000000</f>
        <v>0</v>
      </c>
      <c r="P37" s="104">
        <f t="shared" si="2"/>
        <v>0.93241052631578958</v>
      </c>
      <c r="Q37" s="104"/>
      <c r="R37" s="104">
        <f t="shared" si="3"/>
        <v>0.93241052631578958</v>
      </c>
      <c r="S37" s="147"/>
      <c r="T37" s="102"/>
    </row>
    <row r="38" spans="1:20" ht="28.25" customHeight="1">
      <c r="A38" s="133" t="s">
        <v>21</v>
      </c>
      <c r="B38" s="119" t="s">
        <v>92</v>
      </c>
      <c r="C38" s="99">
        <f>+'BC CTMT 2023_đong'!C39/1000000</f>
        <v>2799</v>
      </c>
      <c r="D38" s="99">
        <f>+'BC CTMT 2023_đong'!D39/1000000</f>
        <v>0</v>
      </c>
      <c r="E38" s="99">
        <f>+'BC CTMT 2023_đong'!E39/1000000</f>
        <v>2799</v>
      </c>
      <c r="F38" s="99">
        <f>+'BC CTMT 2023_đong'!F39/1000000</f>
        <v>2398.7796579999999</v>
      </c>
      <c r="G38" s="99">
        <f>+'BC CTMT 2023_đong'!G39/1000000</f>
        <v>0</v>
      </c>
      <c r="H38" s="99">
        <f>+'BC CTMT 2023_đong'!H39/1000000</f>
        <v>2398.7796579999999</v>
      </c>
      <c r="I38" s="99">
        <f>+'BC CTMT 2023_đong'!I39/1000000</f>
        <v>0</v>
      </c>
      <c r="J38" s="99">
        <f>+'BC CTMT 2023_đong'!J39/1000000</f>
        <v>0</v>
      </c>
      <c r="K38" s="99">
        <f>+'BC CTMT 2023_đong'!K39/1000000</f>
        <v>0</v>
      </c>
      <c r="L38" s="99">
        <f>+'BC CTMT 2023_đong'!L39/1000000</f>
        <v>0</v>
      </c>
      <c r="M38" s="99">
        <f>+'BC CTMT 2023_đong'!M39/1000000</f>
        <v>0</v>
      </c>
      <c r="N38" s="99">
        <f>+'BC CTMT 2023_đong'!N39/1000000</f>
        <v>0</v>
      </c>
      <c r="O38" s="99">
        <f>+'BC CTMT 2023_đong'!O39/1000000</f>
        <v>0</v>
      </c>
      <c r="P38" s="100">
        <f t="shared" ref="P38:P40" si="4">+F38/C38</f>
        <v>0.85701309682029292</v>
      </c>
      <c r="Q38" s="100"/>
      <c r="R38" s="100">
        <f t="shared" si="3"/>
        <v>0.85701309682029292</v>
      </c>
      <c r="S38" s="99"/>
      <c r="T38" s="98"/>
    </row>
    <row r="39" spans="1:20" ht="89.45" customHeight="1">
      <c r="A39" s="110">
        <v>1</v>
      </c>
      <c r="B39" s="141" t="s">
        <v>87</v>
      </c>
      <c r="C39" s="147">
        <f>+'BC CTMT 2023_đong'!C40/1000000</f>
        <v>2799</v>
      </c>
      <c r="D39" s="147">
        <f>+'BC CTMT 2023_đong'!D40/1000000</f>
        <v>0</v>
      </c>
      <c r="E39" s="147">
        <f>+'BC CTMT 2023_đong'!E40/1000000</f>
        <v>2799</v>
      </c>
      <c r="F39" s="147">
        <f>+'BC CTMT 2023_đong'!F40/1000000</f>
        <v>2398.7796579999999</v>
      </c>
      <c r="G39" s="147">
        <f>+'BC CTMT 2023_đong'!G40/1000000</f>
        <v>0</v>
      </c>
      <c r="H39" s="147">
        <f>+'BC CTMT 2023_đong'!H40/1000000</f>
        <v>2398.7796579999999</v>
      </c>
      <c r="I39" s="147">
        <f>+'BC CTMT 2023_đong'!I40/1000000</f>
        <v>0</v>
      </c>
      <c r="J39" s="147">
        <f>+'BC CTMT 2023_đong'!J40/1000000</f>
        <v>0</v>
      </c>
      <c r="K39" s="147">
        <f>+'BC CTMT 2023_đong'!K40/1000000</f>
        <v>0</v>
      </c>
      <c r="L39" s="147">
        <f>+'BC CTMT 2023_đong'!L40/1000000</f>
        <v>0</v>
      </c>
      <c r="M39" s="147">
        <f>+'BC CTMT 2023_đong'!M40/1000000</f>
        <v>0</v>
      </c>
      <c r="N39" s="147">
        <f>+'BC CTMT 2023_đong'!N40/1000000</f>
        <v>0</v>
      </c>
      <c r="O39" s="147">
        <f>+'BC CTMT 2023_đong'!O40/1000000</f>
        <v>0</v>
      </c>
      <c r="P39" s="104">
        <f t="shared" si="4"/>
        <v>0.85701309682029292</v>
      </c>
      <c r="Q39" s="104"/>
      <c r="R39" s="104">
        <f t="shared" si="3"/>
        <v>0.85701309682029292</v>
      </c>
      <c r="S39" s="147"/>
      <c r="T39" s="102"/>
    </row>
    <row r="40" spans="1:20" ht="45.65" customHeight="1">
      <c r="A40" s="110" t="s">
        <v>94</v>
      </c>
      <c r="B40" s="141" t="s">
        <v>88</v>
      </c>
      <c r="C40" s="147">
        <f>+'BC CTMT 2023_đong'!C41/1000000</f>
        <v>2799</v>
      </c>
      <c r="D40" s="147">
        <f>+'BC CTMT 2023_đong'!D41/1000000</f>
        <v>0</v>
      </c>
      <c r="E40" s="147">
        <f>+'BC CTMT 2023_đong'!E41/1000000</f>
        <v>2799</v>
      </c>
      <c r="F40" s="147">
        <f>+'BC CTMT 2023_đong'!F41/1000000</f>
        <v>2398.7796579999999</v>
      </c>
      <c r="G40" s="147">
        <f>+'BC CTMT 2023_đong'!G41/1000000</f>
        <v>0</v>
      </c>
      <c r="H40" s="147">
        <f>+'BC CTMT 2023_đong'!H41/1000000</f>
        <v>2398.7796579999999</v>
      </c>
      <c r="I40" s="147">
        <f>+'BC CTMT 2023_đong'!I41/1000000</f>
        <v>0</v>
      </c>
      <c r="J40" s="147">
        <f>+'BC CTMT 2023_đong'!J41/1000000</f>
        <v>0</v>
      </c>
      <c r="K40" s="147">
        <f>+'BC CTMT 2023_đong'!K41/1000000</f>
        <v>0</v>
      </c>
      <c r="L40" s="147">
        <f>+'BC CTMT 2023_đong'!L41/1000000</f>
        <v>0</v>
      </c>
      <c r="M40" s="147">
        <f>+'BC CTMT 2023_đong'!M41/1000000</f>
        <v>0</v>
      </c>
      <c r="N40" s="147">
        <f>+'BC CTMT 2023_đong'!N41/1000000</f>
        <v>0</v>
      </c>
      <c r="O40" s="147">
        <f>+'BC CTMT 2023_đong'!O41/1000000</f>
        <v>0</v>
      </c>
      <c r="P40" s="104">
        <f t="shared" si="4"/>
        <v>0.85701309682029292</v>
      </c>
      <c r="Q40" s="104"/>
      <c r="R40" s="104">
        <f t="shared" si="3"/>
        <v>0.85701309682029292</v>
      </c>
      <c r="S40" s="147"/>
      <c r="T40" s="102"/>
    </row>
    <row r="41" spans="1:20" ht="24.05" customHeight="1">
      <c r="A41" s="74"/>
      <c r="B41" s="137" t="s">
        <v>97</v>
      </c>
      <c r="C41" s="135"/>
      <c r="D41" s="136"/>
      <c r="E41" s="136"/>
      <c r="F41" s="136"/>
      <c r="G41" s="122"/>
      <c r="H41" s="71"/>
      <c r="I41" s="71"/>
      <c r="J41" s="71"/>
      <c r="K41" s="71"/>
      <c r="L41" s="71"/>
      <c r="M41" s="71"/>
      <c r="T41" s="76"/>
    </row>
    <row r="42" spans="1:20" ht="22.2" customHeight="1"/>
    <row r="43" spans="1:20" ht="22.2" customHeight="1"/>
    <row r="44" spans="1:20">
      <c r="A44" s="87"/>
      <c r="B44" s="80"/>
      <c r="C44" s="87"/>
      <c r="N44" s="149"/>
      <c r="O44" s="149"/>
      <c r="P44" s="149"/>
      <c r="Q44" s="149"/>
      <c r="R44" s="149"/>
      <c r="S44" s="149"/>
    </row>
    <row r="53" spans="13:18">
      <c r="M53" s="71"/>
      <c r="N53" s="71"/>
      <c r="O53" s="71"/>
      <c r="P53" s="73"/>
      <c r="Q53" s="73"/>
      <c r="R53" s="73"/>
    </row>
    <row r="54" spans="13:18">
      <c r="M54" s="151"/>
      <c r="N54" s="151"/>
      <c r="O54" s="151"/>
      <c r="P54" s="151"/>
      <c r="Q54" s="151"/>
      <c r="R54" s="151"/>
    </row>
    <row r="55" spans="13:18">
      <c r="M55" s="71"/>
      <c r="N55" s="71"/>
      <c r="O55" s="71"/>
      <c r="P55" s="73"/>
      <c r="Q55" s="73"/>
      <c r="R55" s="73"/>
    </row>
    <row r="56" spans="13:18">
      <c r="N56" s="68"/>
      <c r="O56" s="68"/>
      <c r="P56" s="68"/>
      <c r="Q56" s="68"/>
      <c r="R56" s="73"/>
    </row>
  </sheetData>
  <autoFilter ref="A11:T37"/>
  <mergeCells count="32">
    <mergeCell ref="A1:B1"/>
    <mergeCell ref="A3:T3"/>
    <mergeCell ref="A4:T4"/>
    <mergeCell ref="A6:A10"/>
    <mergeCell ref="B6:B10"/>
    <mergeCell ref="C6:E6"/>
    <mergeCell ref="F6:O6"/>
    <mergeCell ref="P6:S6"/>
    <mergeCell ref="T6:T10"/>
    <mergeCell ref="C7:C10"/>
    <mergeCell ref="D7:E7"/>
    <mergeCell ref="S7:S10"/>
    <mergeCell ref="M8:O8"/>
    <mergeCell ref="Q8:Q10"/>
    <mergeCell ref="R8:R10"/>
    <mergeCell ref="M9:M10"/>
    <mergeCell ref="N9:O9"/>
    <mergeCell ref="N44:S44"/>
    <mergeCell ref="M54:R54"/>
    <mergeCell ref="D8:D10"/>
    <mergeCell ref="E8:E10"/>
    <mergeCell ref="G8:G10"/>
    <mergeCell ref="H8:H10"/>
    <mergeCell ref="I8:I10"/>
    <mergeCell ref="J8:L8"/>
    <mergeCell ref="J9:J10"/>
    <mergeCell ref="K9:L9"/>
    <mergeCell ref="F7:F10"/>
    <mergeCell ref="G7:H7"/>
    <mergeCell ref="I7:O7"/>
    <mergeCell ref="P7:P10"/>
    <mergeCell ref="Q7:R7"/>
  </mergeCells>
  <printOptions horizontalCentered="1"/>
  <pageMargins left="0.2" right="0.2" top="0.5" bottom="0.5" header="0.196850393700787" footer="0.31496062992126"/>
  <pageSetup paperSize="9" scale="61"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6"/>
  <sheetViews>
    <sheetView zoomScale="85" zoomScaleNormal="85" workbookViewId="0">
      <pane xSplit="3" ySplit="11" topLeftCell="D16" activePane="bottomRight" state="frozen"/>
      <selection pane="topRight"/>
      <selection pane="bottomLeft"/>
      <selection pane="bottomRight" activeCell="A22" sqref="A22:XFD25"/>
    </sheetView>
  </sheetViews>
  <sheetFormatPr defaultColWidth="9.09765625" defaultRowHeight="14.4"/>
  <cols>
    <col min="1" max="1" width="7.8984375" style="2" customWidth="1"/>
    <col min="2" max="2" width="32.09765625" style="3" customWidth="1"/>
    <col min="3" max="3" width="8.296875" style="4" hidden="1" customWidth="1"/>
    <col min="4" max="4" width="10.3984375" style="4" customWidth="1"/>
    <col min="5" max="5" width="5.09765625" style="2" customWidth="1"/>
    <col min="6" max="6" width="10.09765625" style="2" customWidth="1"/>
    <col min="7" max="7" width="5.09765625" style="2" customWidth="1"/>
    <col min="8" max="8" width="10.3984375" style="2" customWidth="1"/>
    <col min="9" max="9" width="4.69921875" style="2" customWidth="1"/>
    <col min="10" max="10" width="10.296875" style="2" customWidth="1"/>
    <col min="11" max="11" width="10.8984375" style="2" customWidth="1"/>
    <col min="12" max="12" width="4.3984375" style="2" customWidth="1"/>
    <col min="13" max="14" width="4.59765625" style="2" customWidth="1"/>
    <col min="15" max="15" width="11.296875" style="2" customWidth="1"/>
    <col min="16" max="16" width="15.8984375" style="2" customWidth="1"/>
    <col min="17" max="17" width="5.3984375" style="2" customWidth="1"/>
    <col min="18" max="18" width="4.09765625" style="2" customWidth="1"/>
    <col min="19" max="19" width="5.8984375" style="5" customWidth="1"/>
    <col min="20" max="22" width="7.3984375" style="5" customWidth="1"/>
    <col min="23" max="23" width="39.8984375" style="6" customWidth="1"/>
    <col min="24" max="16384" width="9.09765625" style="2"/>
  </cols>
  <sheetData>
    <row r="1" spans="1:23">
      <c r="A1" s="7" t="s">
        <v>32</v>
      </c>
      <c r="B1" s="8"/>
      <c r="C1" s="9"/>
      <c r="D1" s="9"/>
      <c r="E1" s="10"/>
      <c r="F1" s="10"/>
      <c r="G1" s="10"/>
      <c r="H1" s="10"/>
      <c r="I1" s="10"/>
      <c r="J1" s="10"/>
      <c r="K1" s="10"/>
      <c r="L1" s="10"/>
      <c r="M1" s="10"/>
      <c r="N1" s="10"/>
      <c r="O1" s="10"/>
      <c r="P1" s="10"/>
      <c r="Q1" s="51" t="s">
        <v>33</v>
      </c>
      <c r="R1" s="10"/>
      <c r="S1" s="52"/>
      <c r="V1" s="52"/>
    </row>
    <row r="2" spans="1:23">
      <c r="A2" s="11" t="s">
        <v>34</v>
      </c>
      <c r="B2" s="12"/>
      <c r="C2" s="12"/>
      <c r="E2" s="12"/>
      <c r="F2" s="12"/>
      <c r="G2" s="12"/>
      <c r="I2" s="12" t="s">
        <v>35</v>
      </c>
      <c r="K2" s="12"/>
      <c r="L2" s="12"/>
      <c r="M2" s="12"/>
      <c r="N2" s="12"/>
      <c r="O2" s="12"/>
      <c r="P2" s="12"/>
      <c r="Q2" s="12"/>
      <c r="R2" s="12"/>
      <c r="S2" s="12"/>
      <c r="T2" s="12"/>
      <c r="U2" s="12"/>
      <c r="V2" s="12"/>
      <c r="W2" s="8"/>
    </row>
    <row r="3" spans="1:23">
      <c r="A3" s="166" t="s">
        <v>0</v>
      </c>
      <c r="B3" s="166"/>
      <c r="C3" s="166"/>
      <c r="D3" s="166"/>
      <c r="E3" s="166"/>
      <c r="F3" s="166"/>
      <c r="G3" s="166"/>
      <c r="H3" s="166"/>
      <c r="I3" s="166"/>
      <c r="J3" s="166"/>
      <c r="K3" s="166"/>
      <c r="L3" s="166"/>
      <c r="M3" s="166"/>
      <c r="N3" s="166"/>
      <c r="O3" s="166"/>
      <c r="P3" s="166"/>
      <c r="Q3" s="166"/>
      <c r="R3" s="166"/>
      <c r="S3" s="166"/>
      <c r="T3" s="166"/>
      <c r="U3" s="166"/>
      <c r="V3" s="166"/>
      <c r="W3" s="166"/>
    </row>
    <row r="4" spans="1:23">
      <c r="A4" s="13"/>
      <c r="B4" s="14"/>
      <c r="C4" s="13"/>
      <c r="D4" s="15">
        <v>21726000000</v>
      </c>
      <c r="E4" s="15">
        <f>D11-D4</f>
        <v>-2453000000</v>
      </c>
      <c r="F4" s="13"/>
      <c r="G4" s="13"/>
      <c r="H4" s="13"/>
      <c r="I4" s="13"/>
      <c r="J4" s="13"/>
      <c r="K4" s="13"/>
      <c r="L4" s="13"/>
      <c r="M4" s="13"/>
      <c r="N4" s="13"/>
      <c r="O4" s="13"/>
      <c r="P4" s="13"/>
      <c r="Q4" s="13"/>
      <c r="R4" s="13"/>
      <c r="S4" s="53"/>
      <c r="T4" s="53"/>
      <c r="U4" s="54" t="s">
        <v>1</v>
      </c>
      <c r="V4" s="53"/>
      <c r="W4" s="8"/>
    </row>
    <row r="5" spans="1:23">
      <c r="A5" s="160" t="s">
        <v>2</v>
      </c>
      <c r="B5" s="161" t="s">
        <v>3</v>
      </c>
      <c r="C5" s="162" t="s">
        <v>4</v>
      </c>
      <c r="D5" s="160" t="s">
        <v>5</v>
      </c>
      <c r="E5" s="160"/>
      <c r="F5" s="160"/>
      <c r="G5" s="160"/>
      <c r="H5" s="160" t="s">
        <v>6</v>
      </c>
      <c r="I5" s="160"/>
      <c r="J5" s="160"/>
      <c r="K5" s="160"/>
      <c r="L5" s="160"/>
      <c r="M5" s="160"/>
      <c r="N5" s="160"/>
      <c r="O5" s="160"/>
      <c r="P5" s="160"/>
      <c r="Q5" s="160"/>
      <c r="R5" s="160"/>
      <c r="S5" s="165" t="s">
        <v>7</v>
      </c>
      <c r="T5" s="165"/>
      <c r="U5" s="165"/>
      <c r="V5" s="165"/>
      <c r="W5" s="167" t="s">
        <v>8</v>
      </c>
    </row>
    <row r="6" spans="1:23">
      <c r="A6" s="160"/>
      <c r="B6" s="161"/>
      <c r="C6" s="163"/>
      <c r="D6" s="160" t="s">
        <v>9</v>
      </c>
      <c r="E6" s="160" t="s">
        <v>10</v>
      </c>
      <c r="F6" s="160"/>
      <c r="G6" s="165" t="s">
        <v>11</v>
      </c>
      <c r="H6" s="160" t="s">
        <v>9</v>
      </c>
      <c r="I6" s="160" t="s">
        <v>10</v>
      </c>
      <c r="J6" s="160"/>
      <c r="K6" s="160" t="s">
        <v>36</v>
      </c>
      <c r="L6" s="160"/>
      <c r="M6" s="160"/>
      <c r="N6" s="160"/>
      <c r="O6" s="160"/>
      <c r="P6" s="160"/>
      <c r="Q6" s="160"/>
      <c r="R6" s="165" t="s">
        <v>11</v>
      </c>
      <c r="S6" s="165" t="s">
        <v>9</v>
      </c>
      <c r="T6" s="165" t="s">
        <v>10</v>
      </c>
      <c r="U6" s="165"/>
      <c r="V6" s="165" t="s">
        <v>12</v>
      </c>
      <c r="W6" s="168"/>
    </row>
    <row r="7" spans="1:23">
      <c r="A7" s="160"/>
      <c r="B7" s="161"/>
      <c r="C7" s="163"/>
      <c r="D7" s="160"/>
      <c r="E7" s="160" t="s">
        <v>13</v>
      </c>
      <c r="F7" s="160" t="s">
        <v>14</v>
      </c>
      <c r="G7" s="165"/>
      <c r="H7" s="160"/>
      <c r="I7" s="160" t="s">
        <v>13</v>
      </c>
      <c r="J7" s="160" t="s">
        <v>14</v>
      </c>
      <c r="K7" s="160" t="s">
        <v>9</v>
      </c>
      <c r="L7" s="170" t="s">
        <v>15</v>
      </c>
      <c r="M7" s="170"/>
      <c r="N7" s="170"/>
      <c r="O7" s="160" t="s">
        <v>14</v>
      </c>
      <c r="P7" s="160"/>
      <c r="Q7" s="160"/>
      <c r="R7" s="165"/>
      <c r="S7" s="165"/>
      <c r="T7" s="165" t="s">
        <v>15</v>
      </c>
      <c r="U7" s="165" t="s">
        <v>16</v>
      </c>
      <c r="V7" s="165"/>
      <c r="W7" s="168"/>
    </row>
    <row r="8" spans="1:23">
      <c r="A8" s="160"/>
      <c r="B8" s="161"/>
      <c r="C8" s="163"/>
      <c r="D8" s="160"/>
      <c r="E8" s="160"/>
      <c r="F8" s="160"/>
      <c r="G8" s="165"/>
      <c r="H8" s="160"/>
      <c r="I8" s="160"/>
      <c r="J8" s="160"/>
      <c r="K8" s="160"/>
      <c r="L8" s="160" t="s">
        <v>9</v>
      </c>
      <c r="M8" s="160" t="s">
        <v>17</v>
      </c>
      <c r="N8" s="160"/>
      <c r="O8" s="160" t="s">
        <v>9</v>
      </c>
      <c r="P8" s="160" t="s">
        <v>17</v>
      </c>
      <c r="Q8" s="160"/>
      <c r="R8" s="165"/>
      <c r="S8" s="165"/>
      <c r="T8" s="165"/>
      <c r="U8" s="165"/>
      <c r="V8" s="165"/>
      <c r="W8" s="168"/>
    </row>
    <row r="9" spans="1:23" ht="31.1">
      <c r="A9" s="160"/>
      <c r="B9" s="161"/>
      <c r="C9" s="164"/>
      <c r="D9" s="160"/>
      <c r="E9" s="160"/>
      <c r="F9" s="160"/>
      <c r="G9" s="165"/>
      <c r="H9" s="160"/>
      <c r="I9" s="160"/>
      <c r="J9" s="160"/>
      <c r="K9" s="160"/>
      <c r="L9" s="160"/>
      <c r="M9" s="16" t="s">
        <v>18</v>
      </c>
      <c r="N9" s="16" t="s">
        <v>19</v>
      </c>
      <c r="O9" s="160"/>
      <c r="P9" s="16" t="s">
        <v>18</v>
      </c>
      <c r="Q9" s="16" t="s">
        <v>19</v>
      </c>
      <c r="R9" s="165"/>
      <c r="S9" s="165"/>
      <c r="T9" s="165"/>
      <c r="U9" s="165"/>
      <c r="V9" s="165"/>
      <c r="W9" s="168"/>
    </row>
    <row r="10" spans="1:23">
      <c r="A10" s="16" t="s">
        <v>20</v>
      </c>
      <c r="B10" s="17" t="s">
        <v>21</v>
      </c>
      <c r="C10" s="16"/>
      <c r="D10" s="16">
        <v>1</v>
      </c>
      <c r="E10" s="16">
        <v>2</v>
      </c>
      <c r="F10" s="16">
        <v>3</v>
      </c>
      <c r="G10" s="16">
        <v>4</v>
      </c>
      <c r="H10" s="16">
        <v>5</v>
      </c>
      <c r="I10" s="16">
        <v>6</v>
      </c>
      <c r="J10" s="16">
        <v>7</v>
      </c>
      <c r="K10" s="16">
        <v>8</v>
      </c>
      <c r="L10" s="16">
        <v>9</v>
      </c>
      <c r="M10" s="16">
        <v>10</v>
      </c>
      <c r="N10" s="16">
        <v>11</v>
      </c>
      <c r="O10" s="16">
        <v>12</v>
      </c>
      <c r="P10" s="16">
        <v>13</v>
      </c>
      <c r="Q10" s="16">
        <v>14</v>
      </c>
      <c r="R10" s="16">
        <v>15</v>
      </c>
      <c r="S10" s="19" t="s">
        <v>22</v>
      </c>
      <c r="T10" s="19" t="s">
        <v>23</v>
      </c>
      <c r="U10" s="19" t="s">
        <v>24</v>
      </c>
      <c r="V10" s="19" t="s">
        <v>25</v>
      </c>
      <c r="W10" s="169"/>
    </row>
    <row r="11" spans="1:23">
      <c r="A11" s="20"/>
      <c r="B11" s="21" t="s">
        <v>37</v>
      </c>
      <c r="C11" s="22">
        <f>C13+C16+C18+C20+C21+C23+C25</f>
        <v>0</v>
      </c>
      <c r="D11" s="22">
        <f>D13+D16+D18+D20+D21+D23+D25+D28</f>
        <v>19273000000</v>
      </c>
      <c r="E11" s="22">
        <f t="shared" ref="E11:U11" si="0">E13+E16+E18+E20+E21+E23+E25+E28</f>
        <v>0</v>
      </c>
      <c r="F11" s="22">
        <f t="shared" si="0"/>
        <v>19273000000</v>
      </c>
      <c r="G11" s="22">
        <f t="shared" si="0"/>
        <v>0</v>
      </c>
      <c r="H11" s="22">
        <f t="shared" si="0"/>
        <v>15750434984</v>
      </c>
      <c r="I11" s="22">
        <f t="shared" si="0"/>
        <v>0</v>
      </c>
      <c r="J11" s="22">
        <f t="shared" si="0"/>
        <v>15750434984</v>
      </c>
      <c r="K11" s="22">
        <f t="shared" si="0"/>
        <v>15750434984</v>
      </c>
      <c r="L11" s="22">
        <f t="shared" si="0"/>
        <v>0</v>
      </c>
      <c r="M11" s="22">
        <f t="shared" si="0"/>
        <v>0</v>
      </c>
      <c r="N11" s="22">
        <f t="shared" si="0"/>
        <v>0</v>
      </c>
      <c r="O11" s="22">
        <f t="shared" si="0"/>
        <v>15750434984</v>
      </c>
      <c r="P11" s="22">
        <f t="shared" si="0"/>
        <v>15750434984</v>
      </c>
      <c r="Q11" s="22">
        <f t="shared" si="0"/>
        <v>0</v>
      </c>
      <c r="R11" s="22">
        <f t="shared" si="0"/>
        <v>0</v>
      </c>
      <c r="S11" s="55">
        <f t="shared" si="0"/>
        <v>0</v>
      </c>
      <c r="T11" s="55">
        <f t="shared" si="0"/>
        <v>0</v>
      </c>
      <c r="U11" s="55" t="e">
        <f t="shared" si="0"/>
        <v>#DIV/0!</v>
      </c>
      <c r="V11" s="55" t="e">
        <f t="shared" ref="V11" si="1">V13+V16+V18+V20+V21+V23+V25+V28</f>
        <v>#DIV/0!</v>
      </c>
      <c r="W11" s="56"/>
    </row>
    <row r="12" spans="1:23" ht="20.75">
      <c r="A12" s="18"/>
      <c r="B12" s="22" t="s">
        <v>38</v>
      </c>
      <c r="C12" s="22"/>
      <c r="D12" s="22"/>
      <c r="E12" s="22"/>
      <c r="F12" s="22"/>
      <c r="G12" s="22"/>
      <c r="H12" s="22"/>
      <c r="I12" s="22"/>
      <c r="J12" s="22"/>
      <c r="K12" s="22"/>
      <c r="L12" s="22"/>
      <c r="M12" s="22"/>
      <c r="N12" s="22"/>
      <c r="O12" s="22"/>
      <c r="P12" s="22"/>
      <c r="Q12" s="22"/>
      <c r="R12" s="22"/>
      <c r="S12" s="55"/>
      <c r="T12" s="55"/>
      <c r="U12" s="55"/>
      <c r="V12" s="55"/>
      <c r="W12" s="56"/>
    </row>
    <row r="13" spans="1:23" ht="26.25" customHeight="1">
      <c r="A13" s="23" t="s">
        <v>27</v>
      </c>
      <c r="B13" s="24" t="s">
        <v>39</v>
      </c>
      <c r="C13" s="17">
        <f>SUM(C14:C15)</f>
        <v>0</v>
      </c>
      <c r="D13" s="17">
        <f t="shared" ref="D13:U13" si="2">SUM(D14:D15)</f>
        <v>6370000000</v>
      </c>
      <c r="E13" s="17">
        <f t="shared" si="2"/>
        <v>0</v>
      </c>
      <c r="F13" s="17">
        <f t="shared" si="2"/>
        <v>6370000000</v>
      </c>
      <c r="G13" s="17">
        <f t="shared" si="2"/>
        <v>0</v>
      </c>
      <c r="H13" s="17">
        <f t="shared" si="2"/>
        <v>4760808135</v>
      </c>
      <c r="I13" s="17">
        <f t="shared" si="2"/>
        <v>0</v>
      </c>
      <c r="J13" s="17">
        <f t="shared" si="2"/>
        <v>4760808135</v>
      </c>
      <c r="K13" s="17">
        <f t="shared" si="2"/>
        <v>4760808135</v>
      </c>
      <c r="L13" s="17">
        <f t="shared" si="2"/>
        <v>0</v>
      </c>
      <c r="M13" s="17">
        <f t="shared" si="2"/>
        <v>0</v>
      </c>
      <c r="N13" s="17">
        <f t="shared" si="2"/>
        <v>0</v>
      </c>
      <c r="O13" s="17">
        <f t="shared" si="2"/>
        <v>4760808135</v>
      </c>
      <c r="P13" s="17">
        <f t="shared" si="2"/>
        <v>4760808135</v>
      </c>
      <c r="Q13" s="17">
        <f t="shared" si="2"/>
        <v>0</v>
      </c>
      <c r="R13" s="17">
        <f t="shared" si="2"/>
        <v>0</v>
      </c>
      <c r="S13" s="57">
        <f t="shared" si="2"/>
        <v>0</v>
      </c>
      <c r="T13" s="57">
        <f t="shared" si="2"/>
        <v>0</v>
      </c>
      <c r="U13" s="19">
        <f t="shared" si="2"/>
        <v>0.74737961302982736</v>
      </c>
      <c r="V13" s="19">
        <f t="shared" ref="V13:V26" si="3">K13/D13</f>
        <v>0.74737961302982736</v>
      </c>
      <c r="W13" s="56"/>
    </row>
    <row r="14" spans="1:23" ht="129.05000000000001" customHeight="1">
      <c r="A14" s="69" t="s">
        <v>40</v>
      </c>
      <c r="B14" s="70" t="s">
        <v>41</v>
      </c>
      <c r="C14" s="27"/>
      <c r="D14" s="28">
        <f>E14+F14</f>
        <v>6370000000</v>
      </c>
      <c r="E14" s="29"/>
      <c r="F14" s="28">
        <v>6370000000</v>
      </c>
      <c r="G14" s="29"/>
      <c r="H14" s="28">
        <f>I14+J14</f>
        <v>4760808135</v>
      </c>
      <c r="I14" s="29"/>
      <c r="J14" s="28">
        <f>O14</f>
        <v>4760808135</v>
      </c>
      <c r="K14" s="28">
        <f>L14+O14</f>
        <v>4760808135</v>
      </c>
      <c r="L14" s="29"/>
      <c r="M14" s="29"/>
      <c r="N14" s="29"/>
      <c r="O14" s="28">
        <f>P14+Q14</f>
        <v>4760808135</v>
      </c>
      <c r="P14" s="46">
        <v>4760808135</v>
      </c>
      <c r="Q14" s="29"/>
      <c r="R14" s="29"/>
      <c r="S14" s="58"/>
      <c r="T14" s="58"/>
      <c r="U14" s="58">
        <f>J14/F14</f>
        <v>0.74737961302982736</v>
      </c>
      <c r="V14" s="58">
        <f t="shared" si="3"/>
        <v>0.74737961302982736</v>
      </c>
      <c r="W14" s="70" t="s">
        <v>42</v>
      </c>
    </row>
    <row r="15" spans="1:23" hidden="1">
      <c r="A15" s="69" t="s">
        <v>43</v>
      </c>
      <c r="B15" s="30" t="s">
        <v>44</v>
      </c>
      <c r="C15" s="27"/>
      <c r="D15" s="31"/>
      <c r="E15" s="31"/>
      <c r="F15" s="31"/>
      <c r="G15" s="31"/>
      <c r="H15" s="29">
        <f t="shared" ref="H15:H27" si="4">I15+J15</f>
        <v>0</v>
      </c>
      <c r="I15" s="31"/>
      <c r="J15" s="29">
        <f t="shared" ref="J15:J27" si="5">O15</f>
        <v>0</v>
      </c>
      <c r="K15" s="29"/>
      <c r="L15" s="31"/>
      <c r="M15" s="31"/>
      <c r="N15" s="31"/>
      <c r="O15" s="29">
        <f t="shared" ref="O15:O27" si="6">P15+Q15</f>
        <v>0</v>
      </c>
      <c r="P15" s="31"/>
      <c r="Q15" s="31"/>
      <c r="R15" s="31"/>
      <c r="S15" s="59"/>
      <c r="T15" s="59"/>
      <c r="U15" s="58"/>
      <c r="V15" s="58"/>
      <c r="W15" s="60"/>
    </row>
    <row r="16" spans="1:23" ht="45.1" customHeight="1">
      <c r="A16" s="23" t="s">
        <v>28</v>
      </c>
      <c r="B16" s="24" t="s">
        <v>45</v>
      </c>
      <c r="C16" s="17">
        <f t="shared" ref="C16:U16" si="7">SUM(C17)</f>
        <v>0</v>
      </c>
      <c r="D16" s="17">
        <f t="shared" si="7"/>
        <v>2410000000</v>
      </c>
      <c r="E16" s="17">
        <f t="shared" si="7"/>
        <v>0</v>
      </c>
      <c r="F16" s="17">
        <f t="shared" si="7"/>
        <v>2410000000</v>
      </c>
      <c r="G16" s="17">
        <f t="shared" si="7"/>
        <v>0</v>
      </c>
      <c r="H16" s="17">
        <f t="shared" si="7"/>
        <v>2410000000</v>
      </c>
      <c r="I16" s="17">
        <f t="shared" si="7"/>
        <v>0</v>
      </c>
      <c r="J16" s="17">
        <f t="shared" si="7"/>
        <v>2410000000</v>
      </c>
      <c r="K16" s="17">
        <f t="shared" si="7"/>
        <v>2410000000</v>
      </c>
      <c r="L16" s="17">
        <f t="shared" si="7"/>
        <v>0</v>
      </c>
      <c r="M16" s="17">
        <f t="shared" si="7"/>
        <v>0</v>
      </c>
      <c r="N16" s="17">
        <f t="shared" si="7"/>
        <v>0</v>
      </c>
      <c r="O16" s="17">
        <f t="shared" si="7"/>
        <v>2410000000</v>
      </c>
      <c r="P16" s="17">
        <f t="shared" si="7"/>
        <v>2410000000</v>
      </c>
      <c r="Q16" s="17">
        <f t="shared" si="7"/>
        <v>0</v>
      </c>
      <c r="R16" s="17">
        <f t="shared" si="7"/>
        <v>0</v>
      </c>
      <c r="S16" s="57">
        <f t="shared" si="7"/>
        <v>0</v>
      </c>
      <c r="T16" s="57">
        <f t="shared" si="7"/>
        <v>0</v>
      </c>
      <c r="U16" s="19">
        <f t="shared" si="7"/>
        <v>1</v>
      </c>
      <c r="V16" s="19">
        <f t="shared" si="3"/>
        <v>1</v>
      </c>
      <c r="W16" s="60"/>
    </row>
    <row r="17" spans="1:23">
      <c r="A17" s="25" t="s">
        <v>46</v>
      </c>
      <c r="B17" s="26" t="s">
        <v>41</v>
      </c>
      <c r="C17" s="27"/>
      <c r="D17" s="28">
        <f>E17+F17</f>
        <v>2410000000</v>
      </c>
      <c r="E17" s="29"/>
      <c r="F17" s="28">
        <v>2410000000</v>
      </c>
      <c r="G17" s="29"/>
      <c r="H17" s="28">
        <f>I17+J17</f>
        <v>2410000000</v>
      </c>
      <c r="I17" s="29"/>
      <c r="J17" s="28">
        <f>O17</f>
        <v>2410000000</v>
      </c>
      <c r="K17" s="28">
        <f>L17+O17</f>
        <v>2410000000</v>
      </c>
      <c r="L17" s="29"/>
      <c r="M17" s="29"/>
      <c r="N17" s="29"/>
      <c r="O17" s="28">
        <f>P17+Q17</f>
        <v>2410000000</v>
      </c>
      <c r="P17" s="46">
        <v>2410000000</v>
      </c>
      <c r="Q17" s="29"/>
      <c r="R17" s="29"/>
      <c r="S17" s="58"/>
      <c r="T17" s="58"/>
      <c r="U17" s="58">
        <f>J17/F17</f>
        <v>1</v>
      </c>
      <c r="V17" s="58">
        <f t="shared" si="3"/>
        <v>1</v>
      </c>
      <c r="W17" s="26"/>
    </row>
    <row r="18" spans="1:23" s="1" customFormat="1" ht="32.4" customHeight="1">
      <c r="A18" s="23" t="s">
        <v>30</v>
      </c>
      <c r="B18" s="24" t="s">
        <v>47</v>
      </c>
      <c r="C18" s="32">
        <f>C19</f>
        <v>0</v>
      </c>
      <c r="D18" s="32">
        <f t="shared" ref="D18:H18" si="8">D19</f>
        <v>9000000000</v>
      </c>
      <c r="E18" s="32">
        <f t="shared" si="8"/>
        <v>0</v>
      </c>
      <c r="F18" s="32">
        <f t="shared" si="8"/>
        <v>9000000000</v>
      </c>
      <c r="G18" s="32">
        <f t="shared" si="8"/>
        <v>0</v>
      </c>
      <c r="H18" s="16">
        <f t="shared" si="8"/>
        <v>8029574549</v>
      </c>
      <c r="I18" s="16">
        <f t="shared" ref="I18:T18" si="9">I19</f>
        <v>0</v>
      </c>
      <c r="J18" s="35">
        <f t="shared" si="9"/>
        <v>8029574549</v>
      </c>
      <c r="K18" s="35">
        <f t="shared" si="9"/>
        <v>8029574549</v>
      </c>
      <c r="L18" s="35">
        <f t="shared" si="9"/>
        <v>0</v>
      </c>
      <c r="M18" s="32">
        <f t="shared" si="9"/>
        <v>0</v>
      </c>
      <c r="N18" s="32">
        <f t="shared" si="9"/>
        <v>0</v>
      </c>
      <c r="O18" s="32">
        <f t="shared" si="9"/>
        <v>8029574549</v>
      </c>
      <c r="P18" s="32">
        <f t="shared" si="9"/>
        <v>8029574549</v>
      </c>
      <c r="Q18" s="32">
        <f t="shared" si="9"/>
        <v>0</v>
      </c>
      <c r="R18" s="32">
        <f t="shared" si="9"/>
        <v>0</v>
      </c>
      <c r="S18" s="61">
        <f t="shared" si="9"/>
        <v>0</v>
      </c>
      <c r="T18" s="61">
        <f t="shared" si="9"/>
        <v>0</v>
      </c>
      <c r="U18" s="19">
        <f>J18/F18</f>
        <v>0.8921749498888889</v>
      </c>
      <c r="V18" s="19">
        <f t="shared" si="3"/>
        <v>0.8921749498888889</v>
      </c>
      <c r="W18" s="26"/>
    </row>
    <row r="19" spans="1:23">
      <c r="A19" s="69" t="s">
        <v>48</v>
      </c>
      <c r="B19" s="70" t="s">
        <v>41</v>
      </c>
      <c r="C19" s="27"/>
      <c r="D19" s="28">
        <f>E19+F19</f>
        <v>9000000000</v>
      </c>
      <c r="E19" s="31"/>
      <c r="F19" s="33">
        <v>9000000000</v>
      </c>
      <c r="G19" s="33"/>
      <c r="H19" s="28">
        <f t="shared" si="4"/>
        <v>8029574549</v>
      </c>
      <c r="I19" s="33"/>
      <c r="J19" s="28">
        <f t="shared" si="5"/>
        <v>8029574549</v>
      </c>
      <c r="K19" s="28">
        <f>L19+O19</f>
        <v>8029574549</v>
      </c>
      <c r="L19" s="33"/>
      <c r="M19" s="33"/>
      <c r="N19" s="33"/>
      <c r="O19" s="28">
        <f t="shared" si="6"/>
        <v>8029574549</v>
      </c>
      <c r="P19" s="46">
        <v>8029574549</v>
      </c>
      <c r="Q19" s="33"/>
      <c r="R19" s="33"/>
      <c r="S19" s="62"/>
      <c r="T19" s="62"/>
      <c r="U19" s="58">
        <f>J19/F19</f>
        <v>0.8921749498888889</v>
      </c>
      <c r="V19" s="58">
        <f t="shared" si="3"/>
        <v>0.8921749498888889</v>
      </c>
      <c r="W19" s="60" t="s">
        <v>49</v>
      </c>
    </row>
    <row r="20" spans="1:23" hidden="1">
      <c r="A20" s="23" t="s">
        <v>50</v>
      </c>
      <c r="B20" s="34" t="s">
        <v>51</v>
      </c>
      <c r="C20" s="31">
        <v>0</v>
      </c>
      <c r="D20" s="31">
        <v>0</v>
      </c>
      <c r="E20" s="31">
        <v>0</v>
      </c>
      <c r="F20" s="31">
        <v>0</v>
      </c>
      <c r="G20" s="31">
        <v>0</v>
      </c>
      <c r="H20" s="28">
        <f t="shared" si="4"/>
        <v>0</v>
      </c>
      <c r="I20" s="31">
        <v>0</v>
      </c>
      <c r="J20" s="28">
        <f t="shared" si="5"/>
        <v>0</v>
      </c>
      <c r="K20" s="28">
        <f t="shared" ref="K20" si="10">L20+O20</f>
        <v>0</v>
      </c>
      <c r="L20" s="31">
        <v>0</v>
      </c>
      <c r="M20" s="31">
        <v>0</v>
      </c>
      <c r="N20" s="31">
        <v>0</v>
      </c>
      <c r="O20" s="29">
        <f t="shared" si="6"/>
        <v>0</v>
      </c>
      <c r="P20" s="31">
        <v>0</v>
      </c>
      <c r="Q20" s="31">
        <v>0</v>
      </c>
      <c r="R20" s="31">
        <v>0</v>
      </c>
      <c r="S20" s="59">
        <v>0</v>
      </c>
      <c r="T20" s="59">
        <v>0</v>
      </c>
      <c r="U20" s="58">
        <v>0</v>
      </c>
      <c r="V20" s="58">
        <v>0</v>
      </c>
      <c r="W20" s="60"/>
    </row>
    <row r="21" spans="1:23" s="1" customFormat="1" ht="29.95" customHeight="1">
      <c r="A21" s="23" t="s">
        <v>50</v>
      </c>
      <c r="B21" s="24" t="s">
        <v>52</v>
      </c>
      <c r="C21" s="32">
        <f>C22</f>
        <v>0</v>
      </c>
      <c r="D21" s="32">
        <f t="shared" ref="D21:T21" si="11">D22</f>
        <v>693000000</v>
      </c>
      <c r="E21" s="32">
        <f t="shared" si="11"/>
        <v>0</v>
      </c>
      <c r="F21" s="32">
        <f t="shared" si="11"/>
        <v>693000000</v>
      </c>
      <c r="G21" s="32">
        <f t="shared" si="11"/>
        <v>0</v>
      </c>
      <c r="H21" s="35">
        <f t="shared" si="11"/>
        <v>521013300</v>
      </c>
      <c r="I21" s="16">
        <f t="shared" ref="I21" si="12">N21</f>
        <v>0</v>
      </c>
      <c r="J21" s="35">
        <f t="shared" si="5"/>
        <v>521013300</v>
      </c>
      <c r="K21" s="47">
        <f t="shared" si="11"/>
        <v>521013300</v>
      </c>
      <c r="L21" s="32">
        <f t="shared" si="11"/>
        <v>0</v>
      </c>
      <c r="M21" s="32">
        <f t="shared" si="11"/>
        <v>0</v>
      </c>
      <c r="N21" s="32">
        <f t="shared" si="11"/>
        <v>0</v>
      </c>
      <c r="O21" s="32">
        <f t="shared" si="11"/>
        <v>521013300</v>
      </c>
      <c r="P21" s="32">
        <f t="shared" si="11"/>
        <v>521013300</v>
      </c>
      <c r="Q21" s="32">
        <f t="shared" si="11"/>
        <v>0</v>
      </c>
      <c r="R21" s="32">
        <f t="shared" si="11"/>
        <v>0</v>
      </c>
      <c r="S21" s="61">
        <f t="shared" si="11"/>
        <v>0</v>
      </c>
      <c r="T21" s="61">
        <f t="shared" si="11"/>
        <v>0</v>
      </c>
      <c r="U21" s="19">
        <f t="shared" ref="U21:V29" si="13">J21/F21</f>
        <v>0.75182294372294367</v>
      </c>
      <c r="V21" s="19">
        <f t="shared" si="3"/>
        <v>0.75182294372294367</v>
      </c>
      <c r="W21" s="63"/>
    </row>
    <row r="22" spans="1:23" ht="37.15" customHeight="1">
      <c r="A22" s="25" t="s">
        <v>53</v>
      </c>
      <c r="B22" s="26" t="s">
        <v>41</v>
      </c>
      <c r="C22" s="27"/>
      <c r="D22" s="28">
        <f>E22+F22</f>
        <v>693000000</v>
      </c>
      <c r="E22" s="31"/>
      <c r="F22" s="28">
        <v>693000000</v>
      </c>
      <c r="G22" s="31"/>
      <c r="H22" s="28">
        <f t="shared" si="4"/>
        <v>521013300</v>
      </c>
      <c r="I22" s="31"/>
      <c r="J22" s="28">
        <f t="shared" si="5"/>
        <v>521013300</v>
      </c>
      <c r="K22" s="28">
        <f>L22+O22</f>
        <v>521013300</v>
      </c>
      <c r="L22" s="31"/>
      <c r="M22" s="31"/>
      <c r="N22" s="31"/>
      <c r="O22" s="28">
        <f t="shared" si="6"/>
        <v>521013300</v>
      </c>
      <c r="P22" s="46">
        <v>521013300</v>
      </c>
      <c r="Q22" s="31"/>
      <c r="R22" s="31"/>
      <c r="S22" s="59"/>
      <c r="T22" s="59"/>
      <c r="U22" s="58">
        <f t="shared" si="13"/>
        <v>0.75182294372294367</v>
      </c>
      <c r="V22" s="58">
        <f t="shared" si="3"/>
        <v>0.75182294372294367</v>
      </c>
      <c r="W22" s="26" t="s">
        <v>54</v>
      </c>
    </row>
    <row r="23" spans="1:23" ht="20.75" hidden="1">
      <c r="A23" s="23" t="s">
        <v>55</v>
      </c>
      <c r="B23" s="34" t="s">
        <v>56</v>
      </c>
      <c r="C23" s="31">
        <f>C24</f>
        <v>0</v>
      </c>
      <c r="D23" s="31">
        <f t="shared" ref="D23:V23" si="14">D24</f>
        <v>0</v>
      </c>
      <c r="E23" s="31">
        <f t="shared" si="14"/>
        <v>0</v>
      </c>
      <c r="F23" s="31">
        <f t="shared" si="14"/>
        <v>0</v>
      </c>
      <c r="G23" s="31">
        <f t="shared" si="14"/>
        <v>0</v>
      </c>
      <c r="H23" s="28">
        <f t="shared" si="4"/>
        <v>0</v>
      </c>
      <c r="I23" s="29">
        <f t="shared" ref="I23" si="15">N23</f>
        <v>0</v>
      </c>
      <c r="J23" s="29">
        <f t="shared" si="5"/>
        <v>0</v>
      </c>
      <c r="K23" s="27">
        <f t="shared" si="14"/>
        <v>0</v>
      </c>
      <c r="L23" s="31">
        <f t="shared" si="14"/>
        <v>0</v>
      </c>
      <c r="M23" s="31">
        <f t="shared" si="14"/>
        <v>0</v>
      </c>
      <c r="N23" s="31">
        <f t="shared" si="14"/>
        <v>0</v>
      </c>
      <c r="O23" s="48">
        <f t="shared" si="14"/>
        <v>0</v>
      </c>
      <c r="P23" s="48">
        <v>0</v>
      </c>
      <c r="Q23" s="31">
        <f t="shared" si="14"/>
        <v>0</v>
      </c>
      <c r="R23" s="31">
        <f t="shared" si="14"/>
        <v>0</v>
      </c>
      <c r="S23" s="59">
        <f t="shared" si="14"/>
        <v>0</v>
      </c>
      <c r="T23" s="59">
        <f t="shared" si="14"/>
        <v>0</v>
      </c>
      <c r="U23" s="59">
        <f t="shared" si="14"/>
        <v>0</v>
      </c>
      <c r="V23" s="59">
        <f t="shared" si="14"/>
        <v>0</v>
      </c>
      <c r="W23" s="60"/>
    </row>
    <row r="24" spans="1:23" ht="20.75" hidden="1">
      <c r="A24" s="69" t="s">
        <v>57</v>
      </c>
      <c r="B24" s="30" t="s">
        <v>58</v>
      </c>
      <c r="C24" s="27"/>
      <c r="D24" s="31"/>
      <c r="E24" s="31"/>
      <c r="F24" s="31"/>
      <c r="G24" s="31"/>
      <c r="H24" s="28">
        <f t="shared" si="4"/>
        <v>0</v>
      </c>
      <c r="I24" s="31"/>
      <c r="J24" s="29">
        <f t="shared" si="5"/>
        <v>0</v>
      </c>
      <c r="K24" s="28"/>
      <c r="L24" s="31"/>
      <c r="M24" s="31"/>
      <c r="N24" s="31"/>
      <c r="O24" s="28">
        <f t="shared" si="6"/>
        <v>0</v>
      </c>
      <c r="P24" s="48"/>
      <c r="Q24" s="31"/>
      <c r="R24" s="31"/>
      <c r="S24" s="59"/>
      <c r="T24" s="59"/>
      <c r="U24" s="58">
        <v>0</v>
      </c>
      <c r="V24" s="58">
        <v>0</v>
      </c>
      <c r="W24" s="60"/>
    </row>
    <row r="25" spans="1:23" s="1" customFormat="1" ht="29.4" customHeight="1">
      <c r="A25" s="23" t="s">
        <v>59</v>
      </c>
      <c r="B25" s="24" t="s">
        <v>60</v>
      </c>
      <c r="C25" s="32">
        <f>SUM(C26:C27)</f>
        <v>0</v>
      </c>
      <c r="D25" s="32">
        <f t="shared" ref="D25:H25" si="16">SUM(D26:D27)</f>
        <v>800000000</v>
      </c>
      <c r="E25" s="32">
        <f t="shared" si="16"/>
        <v>0</v>
      </c>
      <c r="F25" s="32">
        <f t="shared" si="16"/>
        <v>800000000</v>
      </c>
      <c r="G25" s="32">
        <f t="shared" si="16"/>
        <v>0</v>
      </c>
      <c r="H25" s="35">
        <f t="shared" si="16"/>
        <v>29039000</v>
      </c>
      <c r="I25" s="16">
        <f t="shared" ref="I25:T25" si="17">SUM(I26:I27)</f>
        <v>0</v>
      </c>
      <c r="J25" s="16">
        <f t="shared" si="17"/>
        <v>29039000</v>
      </c>
      <c r="K25" s="35">
        <f t="shared" si="17"/>
        <v>29039000</v>
      </c>
      <c r="L25" s="35">
        <f t="shared" si="17"/>
        <v>0</v>
      </c>
      <c r="M25" s="35">
        <f t="shared" si="17"/>
        <v>0</v>
      </c>
      <c r="N25" s="35">
        <f t="shared" si="17"/>
        <v>0</v>
      </c>
      <c r="O25" s="35">
        <f t="shared" si="17"/>
        <v>29039000</v>
      </c>
      <c r="P25" s="35">
        <f t="shared" si="17"/>
        <v>29039000</v>
      </c>
      <c r="Q25" s="32">
        <f t="shared" si="17"/>
        <v>0</v>
      </c>
      <c r="R25" s="32">
        <f t="shared" si="17"/>
        <v>0</v>
      </c>
      <c r="S25" s="61">
        <f t="shared" si="17"/>
        <v>0</v>
      </c>
      <c r="T25" s="61">
        <f t="shared" si="17"/>
        <v>0</v>
      </c>
      <c r="U25" s="19">
        <f t="shared" si="13"/>
        <v>3.6298749999999998E-2</v>
      </c>
      <c r="V25" s="19">
        <f t="shared" si="3"/>
        <v>3.6298749999999998E-2</v>
      </c>
      <c r="W25" s="63"/>
    </row>
    <row r="26" spans="1:23" ht="80.349999999999994" customHeight="1">
      <c r="A26" s="25" t="s">
        <v>61</v>
      </c>
      <c r="B26" s="26" t="s">
        <v>41</v>
      </c>
      <c r="C26" s="27"/>
      <c r="D26" s="28">
        <f>E26+F26</f>
        <v>800000000</v>
      </c>
      <c r="E26" s="31"/>
      <c r="F26" s="31">
        <v>800000000</v>
      </c>
      <c r="G26" s="31"/>
      <c r="H26" s="28">
        <f t="shared" si="4"/>
        <v>29039000</v>
      </c>
      <c r="I26" s="31"/>
      <c r="J26" s="29">
        <f t="shared" si="5"/>
        <v>29039000</v>
      </c>
      <c r="K26" s="28">
        <f>L26+O26</f>
        <v>29039000</v>
      </c>
      <c r="L26" s="31"/>
      <c r="M26" s="31"/>
      <c r="N26" s="31"/>
      <c r="O26" s="28">
        <f t="shared" si="6"/>
        <v>29039000</v>
      </c>
      <c r="P26" s="49">
        <v>29039000</v>
      </c>
      <c r="Q26" s="31"/>
      <c r="R26" s="31"/>
      <c r="S26" s="59"/>
      <c r="T26" s="59"/>
      <c r="U26" s="58">
        <f t="shared" si="13"/>
        <v>3.6298749999999998E-2</v>
      </c>
      <c r="V26" s="58">
        <f t="shared" si="3"/>
        <v>3.6298749999999998E-2</v>
      </c>
      <c r="W26" s="60" t="s">
        <v>62</v>
      </c>
    </row>
    <row r="27" spans="1:23" ht="20.75" hidden="1">
      <c r="A27" s="69" t="s">
        <v>63</v>
      </c>
      <c r="B27" s="30" t="s">
        <v>64</v>
      </c>
      <c r="C27" s="27"/>
      <c r="D27" s="31"/>
      <c r="E27" s="31"/>
      <c r="F27" s="31"/>
      <c r="G27" s="31"/>
      <c r="H27" s="29">
        <f t="shared" si="4"/>
        <v>0</v>
      </c>
      <c r="I27" s="31"/>
      <c r="J27" s="29">
        <f t="shared" si="5"/>
        <v>0</v>
      </c>
      <c r="K27" s="29"/>
      <c r="L27" s="31"/>
      <c r="M27" s="31"/>
      <c r="N27" s="31"/>
      <c r="O27" s="29">
        <f t="shared" si="6"/>
        <v>0</v>
      </c>
      <c r="P27" s="31"/>
      <c r="Q27" s="31"/>
      <c r="R27" s="31"/>
      <c r="S27" s="59"/>
      <c r="T27" s="59"/>
      <c r="U27" s="58" t="e">
        <f t="shared" si="13"/>
        <v>#DIV/0!</v>
      </c>
      <c r="V27" s="58" t="e">
        <f t="shared" si="13"/>
        <v>#DIV/0!</v>
      </c>
      <c r="W27" s="60"/>
    </row>
    <row r="28" spans="1:23" s="1" customFormat="1" ht="31.1">
      <c r="A28" s="23" t="s">
        <v>55</v>
      </c>
      <c r="B28" s="24" t="s">
        <v>65</v>
      </c>
      <c r="C28" s="32">
        <f>SUM(C29:C30)</f>
        <v>0</v>
      </c>
      <c r="D28" s="32">
        <f t="shared" ref="D28:H28" si="18">SUM(D29:D30)</f>
        <v>0</v>
      </c>
      <c r="E28" s="32">
        <f t="shared" si="18"/>
        <v>0</v>
      </c>
      <c r="F28" s="32">
        <f t="shared" si="18"/>
        <v>0</v>
      </c>
      <c r="G28" s="32">
        <f t="shared" si="18"/>
        <v>0</v>
      </c>
      <c r="H28" s="35">
        <f t="shared" si="18"/>
        <v>0</v>
      </c>
      <c r="I28" s="16">
        <f t="shared" ref="I28:T28" si="19">SUM(I29:I30)</f>
        <v>0</v>
      </c>
      <c r="J28" s="16">
        <f t="shared" si="19"/>
        <v>0</v>
      </c>
      <c r="K28" s="35">
        <f t="shared" si="19"/>
        <v>0</v>
      </c>
      <c r="L28" s="35">
        <f t="shared" si="19"/>
        <v>0</v>
      </c>
      <c r="M28" s="35">
        <f t="shared" si="19"/>
        <v>0</v>
      </c>
      <c r="N28" s="35">
        <f t="shared" si="19"/>
        <v>0</v>
      </c>
      <c r="O28" s="35">
        <f t="shared" si="19"/>
        <v>0</v>
      </c>
      <c r="P28" s="35">
        <f t="shared" si="19"/>
        <v>0</v>
      </c>
      <c r="Q28" s="32">
        <f t="shared" si="19"/>
        <v>0</v>
      </c>
      <c r="R28" s="32">
        <f t="shared" si="19"/>
        <v>0</v>
      </c>
      <c r="S28" s="61">
        <f t="shared" si="19"/>
        <v>0</v>
      </c>
      <c r="T28" s="61">
        <f t="shared" si="19"/>
        <v>0</v>
      </c>
      <c r="U28" s="19" t="e">
        <f t="shared" si="13"/>
        <v>#DIV/0!</v>
      </c>
      <c r="V28" s="58" t="e">
        <f t="shared" ref="V28:V29" si="20">K28/D28</f>
        <v>#DIV/0!</v>
      </c>
      <c r="W28" s="26" t="s">
        <v>66</v>
      </c>
    </row>
    <row r="29" spans="1:23">
      <c r="A29" s="69" t="s">
        <v>67</v>
      </c>
      <c r="B29" s="26" t="s">
        <v>41</v>
      </c>
      <c r="C29" s="27"/>
      <c r="D29" s="28">
        <f>E29+F29</f>
        <v>0</v>
      </c>
      <c r="E29" s="31"/>
      <c r="F29" s="31">
        <v>0</v>
      </c>
      <c r="G29" s="31"/>
      <c r="H29" s="28">
        <f t="shared" ref="H29" si="21">I29+J29</f>
        <v>0</v>
      </c>
      <c r="I29" s="31"/>
      <c r="J29" s="29">
        <f t="shared" ref="J29" si="22">O29</f>
        <v>0</v>
      </c>
      <c r="K29" s="28">
        <f>L29+O29</f>
        <v>0</v>
      </c>
      <c r="L29" s="31"/>
      <c r="M29" s="31"/>
      <c r="N29" s="31"/>
      <c r="O29" s="28">
        <f t="shared" ref="O29" si="23">P29+Q29</f>
        <v>0</v>
      </c>
      <c r="P29" s="48">
        <v>0</v>
      </c>
      <c r="Q29" s="31"/>
      <c r="R29" s="31"/>
      <c r="S29" s="59"/>
      <c r="T29" s="59"/>
      <c r="U29" s="58" t="e">
        <f t="shared" si="13"/>
        <v>#DIV/0!</v>
      </c>
      <c r="V29" s="58" t="e">
        <f t="shared" si="20"/>
        <v>#DIV/0!</v>
      </c>
      <c r="W29" s="60"/>
    </row>
    <row r="30" spans="1:23">
      <c r="A30" s="36"/>
      <c r="B30" s="37"/>
      <c r="C30" s="36"/>
      <c r="D30" s="36"/>
      <c r="E30" s="36"/>
      <c r="F30" s="36"/>
      <c r="G30" s="36"/>
      <c r="H30" s="36"/>
      <c r="I30" s="36"/>
      <c r="J30" s="36"/>
      <c r="K30" s="36"/>
      <c r="L30" s="36"/>
      <c r="M30" s="36"/>
      <c r="N30" s="36"/>
      <c r="O30" s="36"/>
      <c r="P30" s="36"/>
      <c r="Q30" s="36"/>
      <c r="R30" s="36"/>
      <c r="S30" s="64"/>
      <c r="T30" s="64"/>
      <c r="U30" s="64"/>
      <c r="V30" s="64"/>
    </row>
    <row r="31" spans="1:23">
      <c r="A31" s="36"/>
      <c r="B31" s="38" t="s">
        <v>68</v>
      </c>
      <c r="C31" s="36"/>
      <c r="D31" s="39">
        <v>19754000000</v>
      </c>
      <c r="E31" s="36"/>
      <c r="F31" s="36"/>
      <c r="G31" s="36"/>
      <c r="H31" s="36"/>
      <c r="I31" s="36" t="s">
        <v>69</v>
      </c>
      <c r="J31" s="36">
        <v>300</v>
      </c>
      <c r="K31" s="36" t="s">
        <v>70</v>
      </c>
      <c r="L31" s="36"/>
      <c r="M31" s="36"/>
      <c r="N31" s="36"/>
      <c r="O31" s="36"/>
      <c r="P31" s="50"/>
      <c r="Q31" s="158"/>
      <c r="R31" s="158"/>
      <c r="S31" s="158"/>
      <c r="T31" s="158"/>
      <c r="U31" s="158"/>
      <c r="V31" s="158"/>
    </row>
    <row r="32" spans="1:23" ht="61.95" customHeight="1">
      <c r="A32" s="40"/>
      <c r="B32" s="41" t="s">
        <v>71</v>
      </c>
      <c r="C32" s="40"/>
      <c r="D32" s="42"/>
      <c r="E32" s="36"/>
      <c r="F32" s="36"/>
      <c r="G32" s="36"/>
      <c r="H32" s="36"/>
      <c r="I32" s="36"/>
      <c r="J32" s="36"/>
      <c r="K32" s="36"/>
      <c r="L32" s="36"/>
      <c r="M32" s="36"/>
      <c r="N32" s="36"/>
      <c r="O32" s="36"/>
      <c r="P32" s="157" t="s">
        <v>72</v>
      </c>
      <c r="Q32" s="157"/>
      <c r="R32" s="157"/>
      <c r="S32" s="157"/>
      <c r="T32" s="157"/>
      <c r="U32" s="157"/>
      <c r="V32" s="157"/>
    </row>
    <row r="33" spans="1:22" ht="33.549999999999997" customHeight="1">
      <c r="A33" s="40"/>
      <c r="B33" s="43"/>
      <c r="C33" s="40"/>
      <c r="D33" s="44">
        <f>D32-4285000000</f>
        <v>-4285000000</v>
      </c>
      <c r="E33" s="36"/>
      <c r="F33" s="36"/>
      <c r="G33" s="36"/>
      <c r="H33" s="36"/>
      <c r="I33" s="36"/>
      <c r="J33" s="36"/>
      <c r="K33" s="36"/>
      <c r="L33" s="36"/>
      <c r="M33" s="36"/>
      <c r="N33" s="36"/>
      <c r="O33" s="36"/>
      <c r="P33" s="36"/>
      <c r="Q33" s="36"/>
      <c r="R33" s="65"/>
      <c r="S33" s="66"/>
      <c r="T33" s="67"/>
      <c r="U33" s="64"/>
      <c r="V33" s="64"/>
    </row>
    <row r="34" spans="1:22" ht="14.4" customHeight="1">
      <c r="A34" s="40"/>
      <c r="B34" s="42"/>
      <c r="C34" s="40"/>
      <c r="D34" s="40"/>
      <c r="E34" s="36"/>
      <c r="F34" s="36"/>
      <c r="G34" s="36"/>
      <c r="H34" s="36"/>
      <c r="I34" s="36"/>
      <c r="J34" s="36"/>
      <c r="K34" s="36"/>
      <c r="L34" s="36"/>
      <c r="M34" s="36"/>
      <c r="N34" s="36"/>
      <c r="O34" s="36"/>
      <c r="P34" s="158" t="s">
        <v>73</v>
      </c>
      <c r="Q34" s="158"/>
      <c r="R34" s="158"/>
      <c r="S34" s="158"/>
      <c r="T34" s="158"/>
      <c r="U34" s="158"/>
      <c r="V34" s="158"/>
    </row>
    <row r="35" spans="1:22" ht="3.05" customHeight="1">
      <c r="A35" s="40"/>
      <c r="B35" s="45"/>
      <c r="C35" s="40"/>
      <c r="D35" s="40"/>
      <c r="E35" s="36"/>
      <c r="F35" s="36"/>
      <c r="G35" s="36"/>
      <c r="H35" s="36"/>
      <c r="I35" s="36"/>
      <c r="J35" s="36"/>
      <c r="K35" s="36"/>
      <c r="L35" s="36"/>
      <c r="M35" s="36"/>
      <c r="N35" s="36"/>
      <c r="O35" s="36"/>
      <c r="P35" s="159"/>
      <c r="Q35" s="159"/>
      <c r="R35" s="159"/>
      <c r="S35" s="159"/>
      <c r="T35" s="159"/>
      <c r="U35" s="159"/>
      <c r="V35" s="159"/>
    </row>
    <row r="36" spans="1:22" hidden="1"/>
  </sheetData>
  <mergeCells count="35">
    <mergeCell ref="A3:W3"/>
    <mergeCell ref="D5:G5"/>
    <mergeCell ref="H5:R5"/>
    <mergeCell ref="S5:V5"/>
    <mergeCell ref="E6:F6"/>
    <mergeCell ref="I6:J6"/>
    <mergeCell ref="K6:Q6"/>
    <mergeCell ref="T6:U6"/>
    <mergeCell ref="W5:W10"/>
    <mergeCell ref="L7:N7"/>
    <mergeCell ref="O7:Q7"/>
    <mergeCell ref="M8:N8"/>
    <mergeCell ref="P8:Q8"/>
    <mergeCell ref="Q31:V31"/>
    <mergeCell ref="R6:R9"/>
    <mergeCell ref="S6:S9"/>
    <mergeCell ref="T7:T9"/>
    <mergeCell ref="U7:U9"/>
    <mergeCell ref="V6:V9"/>
    <mergeCell ref="P32:V32"/>
    <mergeCell ref="P34:V34"/>
    <mergeCell ref="P35:V35"/>
    <mergeCell ref="A5:A9"/>
    <mergeCell ref="B5:B9"/>
    <mergeCell ref="C5:C9"/>
    <mergeCell ref="D6:D9"/>
    <mergeCell ref="E7:E9"/>
    <mergeCell ref="F7:F9"/>
    <mergeCell ref="G6:G9"/>
    <mergeCell ref="H6:H9"/>
    <mergeCell ref="I7:I9"/>
    <mergeCell ref="J7:J9"/>
    <mergeCell ref="K7:K9"/>
    <mergeCell ref="L8:L9"/>
    <mergeCell ref="O8:O9"/>
  </mergeCells>
  <pageMargins left="0.17" right="0.2" top="0.4" bottom="0.75" header="0.18" footer="0.3"/>
  <pageSetup paperSize="8" scale="87"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B43522-C495-4D8B-82AC-F1486CA082B5}"/>
</file>

<file path=customXml/itemProps2.xml><?xml version="1.0" encoding="utf-8"?>
<ds:datastoreItem xmlns:ds="http://schemas.openxmlformats.org/officeDocument/2006/customXml" ds:itemID="{7B97E6E0-DED6-4C07-A506-7C755BB55C78}"/>
</file>

<file path=customXml/itemProps3.xml><?xml version="1.0" encoding="utf-8"?>
<ds:datastoreItem xmlns:ds="http://schemas.openxmlformats.org/officeDocument/2006/customXml" ds:itemID="{23380F66-7534-4137-8DDA-4A28FA458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BC CTMT 2023_đong</vt:lpstr>
      <vt:lpstr>Bieu so 68</vt:lpstr>
      <vt:lpstr>Sheet1</vt:lpstr>
      <vt:lpstr>Bieu 61 0207 (CT)</vt:lpstr>
      <vt:lpstr>'Bieu 61 0207 (CT)'!chuong_phuluc_61</vt:lpstr>
      <vt:lpstr>'BC CTMT 2023_đong'!chuong_phuluc_61_name</vt:lpstr>
      <vt:lpstr>'Bieu 61 0207 (CT)'!chuong_phuluc_61_name</vt:lpstr>
      <vt:lpstr>'Bieu so 68'!chuong_phuluc_61_name</vt:lpstr>
      <vt:lpstr>'BC CTMT 2023_đong'!Print_Area</vt:lpstr>
      <vt:lpstr>'Bieu 61 0207 (CT)'!Print_Area</vt:lpstr>
      <vt:lpstr>'Bieu so 68'!Print_Area</vt:lpstr>
      <vt:lpstr>'BC CTMT 2023_đong'!Print_Titles</vt:lpstr>
      <vt:lpstr>'Bieu so 68'!Print_Titles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NguyenThiThanhPhuong</dc:creator>
  <cp:lastModifiedBy>Nguyen Thi Hong Nhung</cp:lastModifiedBy>
  <cp:lastPrinted>2024-12-31T01:30:52Z</cp:lastPrinted>
  <dcterms:created xsi:type="dcterms:W3CDTF">2018-07-08T03:17:00Z</dcterms:created>
  <dcterms:modified xsi:type="dcterms:W3CDTF">2024-12-31T01:31:24Z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6B09A8D60C11437EB4A87B11A6F2BE34</vt:lpwstr>
  </property>
  <property fmtid="{D5CDD505-2E9C-101B-9397-08002B2CF9AE}" pid="3" name="KSOProductBuildVer">
    <vt:lpwstr>1033-11.2.0.11074</vt:lpwstr>
  </property>
</Properties>
</file>